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AppData\Local\Microsoft\Windows\INetCache\Content.Outlook\PO5PNAQH\"/>
    </mc:Choice>
  </mc:AlternateContent>
  <xr:revisionPtr revIDLastSave="0" documentId="13_ncr:1_{987A8252-330D-4D82-B28B-B11EE486B75B}" xr6:coauthVersionLast="47" xr6:coauthVersionMax="47" xr10:uidLastSave="{00000000-0000-0000-0000-000000000000}"/>
  <bookViews>
    <workbookView xWindow="-108" yWindow="-108" windowWidth="23256" windowHeight="12576" firstSheet="6" activeTab="8" xr2:uid="{E8D5FCB9-06D4-4834-BFCC-AAE7341E42A6}"/>
  </bookViews>
  <sheets>
    <sheet name=" ΠΕ ΔΙΟΙΚ. ΕΠΙΤΥΧΟΝΤΕΣ ΠΡΟΣΩΡΙΝ" sheetId="1" r:id="rId1"/>
    <sheet name="ΠΕ ΔΙΟΙΚΗΤΙΚΟΥ ΑΠΟΡΡΙΠΤΕΟΙ" sheetId="10" r:id="rId2"/>
    <sheet name="ΠΕ ΔΙΟΙΚ. ΕΠΙΛΑΧΟΝΤΕΣ ΠΡΟΣΩΡΙΝΑ" sheetId="2" r:id="rId3"/>
    <sheet name="ΠΕ ΒΙΟΧΗΜΙΚΩΝ ΕΠΙΤΥΧΟΝΤΕΣ ΠΡΟΣ." sheetId="3" r:id="rId4"/>
    <sheet name="ΠΕ ΒΙΟΧΗΜΙΚΩΝ ΑΠΟΡΡΙΠΤΕΟΙ" sheetId="12" r:id="rId5"/>
    <sheet name="ΠΕ ΒΙΟΧΗΜΙΚΩΝ ΕΠΙΛΑΧΟΝΤΕΣ ΠΡΟΣ." sheetId="4" r:id="rId6"/>
    <sheet name="ΤΕ ΛΟΓΙΣΤΙΚΗΣ ΕΠΙΤΥΧ. ΠΡΟΣ." sheetId="5" r:id="rId7"/>
    <sheet name="ΤΕ ΛΟΓΙΣΤΙΚΗΣ ΕΠΙΛ.ΠΡΟΣ." sheetId="6" r:id="rId8"/>
    <sheet name="ΔΕ ΥΠΟΣΤΗΡΙΚΤΙΚΟΥ ΕΠΙΤ.ΠΡΟΣ." sheetId="8" r:id="rId9"/>
    <sheet name="ΔΕ ΥΠΟΣΤΗΡΙΚΤΙΚΟΥ ΕΠΙΛ.ΠΡΟΣ. " sheetId="9" r:id="rId10"/>
    <sheet name="ΔΕ ΥΠΟΣΤΗΡΙΚΤΙΚΟΥ ΠΡΟΣ. ΑΠΟΡ.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2" l="1"/>
  <c r="U11" i="2"/>
  <c r="S11" i="2"/>
  <c r="Q11" i="2"/>
  <c r="O11" i="2"/>
  <c r="M11" i="2"/>
  <c r="K11" i="2"/>
  <c r="I11" i="2"/>
  <c r="G11" i="2"/>
  <c r="U10" i="2"/>
  <c r="S10" i="2"/>
  <c r="Q10" i="2"/>
  <c r="O10" i="2"/>
  <c r="M10" i="2"/>
  <c r="K10" i="2"/>
  <c r="I10" i="2"/>
  <c r="G10" i="2"/>
  <c r="W9" i="2"/>
  <c r="U9" i="2"/>
  <c r="S9" i="2"/>
  <c r="Q9" i="2"/>
  <c r="O9" i="2"/>
  <c r="M9" i="2"/>
  <c r="K9" i="2"/>
  <c r="I9" i="2"/>
  <c r="G9" i="2"/>
  <c r="W8" i="2"/>
  <c r="U8" i="2"/>
  <c r="S8" i="2"/>
  <c r="Q8" i="2"/>
  <c r="O8" i="2"/>
  <c r="M8" i="2"/>
  <c r="K8" i="2"/>
  <c r="I8" i="2"/>
  <c r="G8" i="2"/>
  <c r="W7" i="2"/>
  <c r="U7" i="2"/>
  <c r="S7" i="2"/>
  <c r="Q7" i="2"/>
  <c r="O7" i="2"/>
  <c r="M7" i="2"/>
  <c r="K7" i="2"/>
  <c r="I7" i="2"/>
  <c r="G7" i="2"/>
  <c r="E7" i="2" s="1"/>
  <c r="W6" i="2"/>
  <c r="U6" i="2"/>
  <c r="S6" i="2"/>
  <c r="Q6" i="2"/>
  <c r="O6" i="2"/>
  <c r="M6" i="2"/>
  <c r="K6" i="2"/>
  <c r="I6" i="2"/>
  <c r="G6" i="2"/>
  <c r="W5" i="2"/>
  <c r="U5" i="2"/>
  <c r="S5" i="2"/>
  <c r="Q5" i="2"/>
  <c r="O5" i="2"/>
  <c r="M5" i="2"/>
  <c r="K5" i="2"/>
  <c r="I5" i="2"/>
  <c r="G5" i="2"/>
  <c r="W4" i="2"/>
  <c r="U4" i="2"/>
  <c r="S4" i="2"/>
  <c r="Q4" i="2"/>
  <c r="O4" i="2"/>
  <c r="M4" i="2"/>
  <c r="K4" i="2"/>
  <c r="I4" i="2"/>
  <c r="G4" i="2"/>
  <c r="W3" i="2"/>
  <c r="U3" i="2"/>
  <c r="S3" i="2"/>
  <c r="Q3" i="2"/>
  <c r="O3" i="2"/>
  <c r="M3" i="2"/>
  <c r="K3" i="2"/>
  <c r="I3" i="2"/>
  <c r="G3" i="2"/>
  <c r="E3" i="2" s="1"/>
  <c r="U5" i="1"/>
  <c r="S5" i="1"/>
  <c r="Q5" i="1"/>
  <c r="O5" i="1"/>
  <c r="M5" i="1"/>
  <c r="K5" i="1"/>
  <c r="I5" i="1"/>
  <c r="G5" i="1"/>
  <c r="W4" i="1"/>
  <c r="U4" i="1"/>
  <c r="S4" i="1"/>
  <c r="Q4" i="1"/>
  <c r="O4" i="1"/>
  <c r="M4" i="1"/>
  <c r="K4" i="1"/>
  <c r="I4" i="1"/>
  <c r="G4" i="1"/>
  <c r="U7" i="9"/>
  <c r="S7" i="9"/>
  <c r="Q7" i="9"/>
  <c r="O7" i="9"/>
  <c r="M7" i="9"/>
  <c r="K7" i="9"/>
  <c r="I7" i="9"/>
  <c r="G7" i="9"/>
  <c r="U6" i="9"/>
  <c r="S6" i="9"/>
  <c r="Q6" i="9"/>
  <c r="O6" i="9"/>
  <c r="M6" i="9"/>
  <c r="K6" i="9"/>
  <c r="I6" i="9"/>
  <c r="G6" i="9"/>
  <c r="U5" i="9"/>
  <c r="S5" i="9"/>
  <c r="Q5" i="9"/>
  <c r="O5" i="9"/>
  <c r="M5" i="9"/>
  <c r="K5" i="9"/>
  <c r="I5" i="9"/>
  <c r="G5" i="9"/>
  <c r="U4" i="9"/>
  <c r="S4" i="9"/>
  <c r="Q4" i="9"/>
  <c r="O4" i="9"/>
  <c r="M4" i="9"/>
  <c r="K4" i="9"/>
  <c r="I4" i="9"/>
  <c r="G4" i="9"/>
  <c r="U3" i="9"/>
  <c r="S3" i="9"/>
  <c r="Q3" i="9"/>
  <c r="O3" i="9"/>
  <c r="M3" i="9"/>
  <c r="K3" i="9"/>
  <c r="G3" i="9"/>
  <c r="U4" i="8"/>
  <c r="S4" i="8"/>
  <c r="Q4" i="8"/>
  <c r="O4" i="8"/>
  <c r="M4" i="8"/>
  <c r="K4" i="8"/>
  <c r="I4" i="8"/>
  <c r="G4" i="8"/>
  <c r="U3" i="8"/>
  <c r="S3" i="8"/>
  <c r="Q3" i="8"/>
  <c r="O3" i="8"/>
  <c r="M3" i="8"/>
  <c r="K3" i="8"/>
  <c r="I3" i="8"/>
  <c r="G3" i="8"/>
  <c r="W3" i="6"/>
  <c r="E6" i="2" l="1"/>
  <c r="E10" i="2"/>
  <c r="E5" i="2"/>
  <c r="E9" i="2"/>
  <c r="E4" i="2"/>
  <c r="E8" i="2"/>
  <c r="E11" i="2"/>
  <c r="E4" i="1"/>
  <c r="E4" i="9"/>
  <c r="E6" i="9"/>
  <c r="E7" i="9"/>
  <c r="E3" i="9"/>
  <c r="E5" i="9"/>
  <c r="E3" i="8"/>
  <c r="E4" i="8"/>
  <c r="W3" i="4"/>
  <c r="U3" i="4"/>
  <c r="S3" i="4"/>
  <c r="Q3" i="4"/>
  <c r="O3" i="4"/>
  <c r="M3" i="4"/>
  <c r="K3" i="4"/>
  <c r="I3" i="4"/>
  <c r="G3" i="4"/>
  <c r="W6" i="3"/>
  <c r="U6" i="3"/>
  <c r="S6" i="3"/>
  <c r="Q6" i="3"/>
  <c r="O6" i="3"/>
  <c r="M6" i="3"/>
  <c r="K6" i="3"/>
  <c r="I6" i="3"/>
  <c r="G6" i="3"/>
  <c r="W5" i="3"/>
  <c r="U5" i="3"/>
  <c r="S5" i="3"/>
  <c r="Q5" i="3"/>
  <c r="O5" i="3"/>
  <c r="M5" i="3"/>
  <c r="K5" i="3"/>
  <c r="E5" i="3" s="1"/>
  <c r="I5" i="3"/>
  <c r="G5" i="3"/>
  <c r="W4" i="3"/>
  <c r="U4" i="3"/>
  <c r="S4" i="3"/>
  <c r="Q4" i="3"/>
  <c r="O4" i="3"/>
  <c r="M4" i="3"/>
  <c r="K4" i="3"/>
  <c r="I4" i="3"/>
  <c r="G4" i="3"/>
  <c r="W3" i="3"/>
  <c r="U3" i="3"/>
  <c r="S3" i="3"/>
  <c r="Q3" i="3"/>
  <c r="O3" i="3"/>
  <c r="M3" i="3"/>
  <c r="K3" i="3"/>
  <c r="I3" i="3"/>
  <c r="G3" i="3"/>
  <c r="E3" i="4" l="1"/>
  <c r="E3" i="3"/>
  <c r="E4" i="3"/>
  <c r="E6" i="3"/>
  <c r="U3" i="6" l="1"/>
  <c r="S3" i="6"/>
  <c r="Q3" i="6"/>
  <c r="O3" i="6"/>
  <c r="M3" i="6"/>
  <c r="K3" i="6"/>
  <c r="I3" i="6"/>
  <c r="G3" i="6"/>
  <c r="E3" i="6" s="1"/>
  <c r="W3" i="5"/>
  <c r="U3" i="5"/>
  <c r="S3" i="5"/>
  <c r="Q3" i="5"/>
  <c r="O3" i="5"/>
  <c r="M3" i="5"/>
  <c r="K3" i="5"/>
  <c r="I3" i="5"/>
  <c r="G3" i="5"/>
  <c r="E3" i="5" l="1"/>
  <c r="E5" i="1"/>
  <c r="W5" i="1"/>
  <c r="W5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<sst xmlns="http://schemas.openxmlformats.org/spreadsheetml/2006/main" count="385" uniqueCount="113">
  <si>
    <t xml:space="preserve">ΕΠΙΤΥΧΟΝΤΕΣ </t>
  </si>
  <si>
    <t>αα</t>
  </si>
  <si>
    <t>ΟΝΟΜΑΤΕΠΩΝΥΜΟ</t>
  </si>
  <si>
    <t xml:space="preserve">ΟΝΟΜΑ ΠΑΤΡΟΣ </t>
  </si>
  <si>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</si>
  <si>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</si>
  <si>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</si>
  <si>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</si>
  <si>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</si>
  <si>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</si>
  <si>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</si>
  <si>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</si>
  <si>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</si>
  <si>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</si>
  <si>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</si>
  <si>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</si>
  <si>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</si>
  <si>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>2891/21.05.2025</t>
  </si>
  <si>
    <t>C2</t>
  </si>
  <si>
    <t>PHD</t>
  </si>
  <si>
    <t>ΑΜΕΑ &lt; 50%</t>
  </si>
  <si>
    <t>ΟΧΙ</t>
  </si>
  <si>
    <t>2928/22.05.2025</t>
  </si>
  <si>
    <t>ΝΑΙ</t>
  </si>
  <si>
    <t>Μ... Κ…</t>
  </si>
  <si>
    <t>Δ…</t>
  </si>
  <si>
    <t>Θ…</t>
  </si>
  <si>
    <t>ΕΠΙΛΑΧΟΝΤΕΣ</t>
  </si>
  <si>
    <t>2998/27.05.2025</t>
  </si>
  <si>
    <t>Msc</t>
  </si>
  <si>
    <t>2974/26.05.2025</t>
  </si>
  <si>
    <t>3062/29.05.2025</t>
  </si>
  <si>
    <t>B2</t>
  </si>
  <si>
    <t>ΑΜΕΑ &gt;= 50%</t>
  </si>
  <si>
    <t xml:space="preserve">2932/22.05.2025 </t>
  </si>
  <si>
    <t>2933/22.05.2025</t>
  </si>
  <si>
    <t>2855/20.05.2025</t>
  </si>
  <si>
    <t>2997/27.05.2025</t>
  </si>
  <si>
    <t>3059/29.05.2025</t>
  </si>
  <si>
    <t>3040/28.05.2025</t>
  </si>
  <si>
    <t>Ζ... Μ…</t>
  </si>
  <si>
    <t>Μ…</t>
  </si>
  <si>
    <t>Α…</t>
  </si>
  <si>
    <t>Β... Β... Σ…</t>
  </si>
  <si>
    <t>Μ... Μ…</t>
  </si>
  <si>
    <t>ΑΡΙΘΜΟΣ ΠΡΩΤΟΚΟΛΛΟΥ</t>
  </si>
  <si>
    <t>ΕΠΙΤΥΧΟΝΤΕΣ</t>
  </si>
  <si>
    <t>3031/27.05.2025</t>
  </si>
  <si>
    <t>2995/27.05.2025</t>
  </si>
  <si>
    <t>2996/27.05.2025</t>
  </si>
  <si>
    <t>3003/27.05.2025</t>
  </si>
  <si>
    <t>Σ... Ν…</t>
  </si>
  <si>
    <t>Ι…</t>
  </si>
  <si>
    <t>Σ…</t>
  </si>
  <si>
    <t xml:space="preserve">ΕΠΙΛΑΧΟΝΤΕΣ </t>
  </si>
  <si>
    <t>2890/21.05.2025</t>
  </si>
  <si>
    <t>Θ... Δ…</t>
  </si>
  <si>
    <t>Κατοχή Μεταπτυχιακού Τίτλου</t>
  </si>
  <si>
    <t>2975/26.05.2025</t>
  </si>
  <si>
    <t>MC</t>
  </si>
  <si>
    <t xml:space="preserve">ΌΧΙ </t>
  </si>
  <si>
    <t>Π... Γ…</t>
  </si>
  <si>
    <t>Β….</t>
  </si>
  <si>
    <t xml:space="preserve">2931/22.05.2025 </t>
  </si>
  <si>
    <t>Τ…. Ν…</t>
  </si>
  <si>
    <t>Γ…</t>
  </si>
  <si>
    <t>Απολυτήριο Λυκείου</t>
  </si>
  <si>
    <t>Μόρια Πτυχίου (10 έως 20 ανάλογα με τον βαθμό του Απολυτηρίου)</t>
  </si>
  <si>
    <t xml:space="preserve">
Οικογενειακή Κατάσταση - Παιδιά</t>
  </si>
  <si>
    <t>Τέκνο Πολύτεκνης Οικογένειας</t>
  </si>
  <si>
    <t xml:space="preserve">2896/21.05.2025 </t>
  </si>
  <si>
    <t>ΌΧΙ</t>
  </si>
  <si>
    <t>2927/22.05.2025</t>
  </si>
  <si>
    <t>Δ… Ι…</t>
  </si>
  <si>
    <t>3006/27.05.2025</t>
  </si>
  <si>
    <t>3005/27.05.2025</t>
  </si>
  <si>
    <t>2949/23.05.2025</t>
  </si>
  <si>
    <t>3058/29.05.2025</t>
  </si>
  <si>
    <t>Φ... Μ…</t>
  </si>
  <si>
    <t>Σ... Η…</t>
  </si>
  <si>
    <t>2892/21.05.2025</t>
  </si>
  <si>
    <t>Π…</t>
  </si>
  <si>
    <t>ΑΠΟΡΡΙΠΤΕΟΙ</t>
  </si>
  <si>
    <t>ΑΡ.ΠΡΩΤ.</t>
  </si>
  <si>
    <t>ΑΙΤΙΟΛΟΓΙΑ ΑΠΟΡΡΙΨΗΣ</t>
  </si>
  <si>
    <t>3004/27.05.2025</t>
  </si>
  <si>
    <t>ΕΛΛΕΙΨΗ ΠΙΣΤΟΠΟΙΗΜΕΝΗΣ ΓΝΩΣΗΣ Η/Υ</t>
  </si>
  <si>
    <t>3061/29.05.2025</t>
  </si>
  <si>
    <t xml:space="preserve">ΕΛΛΕΙΨΗ ΘΕΩΡΗΜΕΝΟΥ ΜΕ ΓΝΗΣΙΟ ΥΠΟΓΡΑΦΗΣ ΒΙΟΓΡΑΦΙΚΟΥ ΣΗΜΕΙΩΜΑΤΟΣ </t>
  </si>
  <si>
    <t>3060/29.05.2025</t>
  </si>
  <si>
    <t xml:space="preserve">ΔΕΝ ΠΡΟΣΗΛΘΕ ΣΤΗ ΣΥΝΕΝΤΕΥΞΗ </t>
  </si>
  <si>
    <t xml:space="preserve">3015/27.05.2025  </t>
  </si>
  <si>
    <t xml:space="preserve">ΕΛΛΕΙΨΗ ΠΤΥΧΙΟΥ ΒΙΟΧΗΜΕΙΑΣ Ή ΒΙΟΧΗΜΕΙΑΣ ΚΑΙ ΒΙΟΤΕΧΝΟΛΟΓΙΑΣ Ή ΙΑΤΡΙΚΗΣ ΒΙΟΧΗΜΕΙΑΣ </t>
  </si>
  <si>
    <t>3041/28.05.2025</t>
  </si>
  <si>
    <t>Ζ... Α…</t>
  </si>
  <si>
    <t>Ν…</t>
  </si>
  <si>
    <t xml:space="preserve">2830/19.05.2025  </t>
  </si>
  <si>
    <t>Σ... Α…</t>
  </si>
  <si>
    <t>Κ... Ε…</t>
  </si>
  <si>
    <t>Γ.. Ν…</t>
  </si>
  <si>
    <t>Κ... Σ…</t>
  </si>
  <si>
    <t>Μ... Θ…</t>
  </si>
  <si>
    <t>Κ…</t>
  </si>
  <si>
    <t>Μ… Γ…</t>
  </si>
  <si>
    <t>Π... Ο…</t>
  </si>
  <si>
    <t>ΑΠΟΡΡΙΠΤΕΤΑΙ ΛΟΓΩ ΑΣΚΗΣΕΩΣ ΔΙΚΗΓΟΡΙΚΟΥ ΕΠΑΓΓΕΛΜΑΤΟΣ</t>
  </si>
  <si>
    <t>Δ... Α…</t>
  </si>
  <si>
    <t xml:space="preserve">Μ... </t>
  </si>
  <si>
    <t>Π… Γ…</t>
  </si>
  <si>
    <t xml:space="preserve">Μ... Ι... Χ... </t>
  </si>
  <si>
    <t>Π... Α…</t>
  </si>
  <si>
    <t>Κ… Ε…</t>
  </si>
  <si>
    <t xml:space="preserve">Κ… Λ...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</si>
</sst>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charset val="161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b/>
      <sz val="10"/>
      <color rgb="FF000000"/>
      <name val="Calibri"/>
      <family val="2"/>
      <charset val="161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charset val="161"/>
      <scheme val="minor"/>
    </font>
    <font>
      <b/>
      <u/>
      <sz val="11"/>
      <color rgb="FF000000"/>
      <name val="Aptos Narrow"/>
      <family val="2"/>
      <charset val="161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color theme="1"/>
      <name val="Times New Roman"/>
      <family val="1"/>
      <charset val="161"/>
    </font>
    <font>
      <b/>
      <sz val="10"/>
      <color theme="1"/>
      <name val="Times New Roman"/>
      <family val="1"/>
      <charset val="161"/>
    </font>
    <font>
      <b/>
      <sz val="11"/>
      <color theme="3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b/>
      <sz val="12"/>
      <color rgb="FF000000"/>
      <name val="Aptos Narrow"/>
      <family val="2"/>
      <charset val="161"/>
      <scheme val="minor"/>
    </font>
    <font>
      <sz val="12"/>
      <color theme="1"/>
      <name val="Aptos Narrow"/>
      <family val="2"/>
      <charset val="161"/>
      <scheme val="minor"/>
    </font>
    <font>
      <b/>
      <sz val="10"/>
      <color theme="1"/>
      <name val="Aptos Narrow"/>
      <family val="2"/>
      <charset val="161"/>
      <scheme val="minor"/>
    </font>
    <font>
      <b/>
      <sz val="12"/>
      <color rgb="FF000000"/>
      <name val="Times New Roman"/>
      <family val="1"/>
      <charset val="161"/>
    </font>
    <font>
      <sz val="12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2"/>
      <color rgb="FF222222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0"/>
      <color rgb="FF222222"/>
      <name val="Times New Roman"/>
      <family val="1"/>
      <charset val="161"/>
    </font>
    <font>
      <b/>
      <sz val="10"/>
      <color rgb="FF222222"/>
      <name val="Times New Roman"/>
      <family val="1"/>
      <charset val="161"/>
    </font>
    <font>
      <sz val="11"/>
      <color theme="1" tint="0.34998626667073579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u/>
      <sz val="12"/>
      <color theme="1"/>
      <name val="Times New Roman"/>
      <family val="1"/>
      <charset val="161"/>
    </font>
    <font>
      <b/>
      <u/>
      <sz val="12"/>
      <color rgb="FF000000"/>
      <name val="Times New Roman"/>
      <family val="1"/>
      <charset val="161"/>
    </font>
    <font>
      <sz val="12"/>
      <color rgb="FF222222"/>
      <name val="Times New Roman"/>
      <family val="1"/>
      <charset val="161"/>
    </font>
    <font>
      <sz val="14"/>
      <color theme="1"/>
      <name val="Times New Roman"/>
      <family val="1"/>
      <charset val="161"/>
    </font>
    <font>
      <b/>
      <sz val="14"/>
      <color rgb="FF000000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b/>
      <sz val="14"/>
      <color rgb="FF222222"/>
      <name val="Times New Roman"/>
      <family val="1"/>
      <charset val="161"/>
    </font>
    <font>
      <b/>
      <u/>
      <sz val="14"/>
      <color theme="1"/>
      <name val="Times New Roman"/>
      <family val="1"/>
      <charset val="161"/>
    </font>
    <font>
      <sz val="14"/>
      <color rgb="FF222222"/>
      <name val="Times New Roman"/>
      <family val="1"/>
      <charset val="161"/>
    </font>
  </fonts>
  <fills count="1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B7B7B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1" xfId="0" applyFont="1" applyFill="1" applyBorder="1"/>
    <xf numFmtId="0" fontId="0" fillId="4" borderId="1" xfId="0" applyFill="1" applyBorder="1"/>
    <xf numFmtId="0" fontId="7" fillId="0" borderId="0" xfId="0" applyFont="1"/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9" fontId="9" fillId="4" borderId="1" xfId="0" applyNumberFormat="1" applyFont="1" applyFill="1" applyBorder="1" applyAlignment="1">
      <alignment horizontal="center"/>
    </xf>
    <xf numFmtId="0" fontId="11" fillId="4" borderId="1" xfId="0" applyFont="1" applyFill="1" applyBorder="1"/>
    <xf numFmtId="0" fontId="1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14" fillId="4" borderId="4" xfId="0" applyFont="1" applyFill="1" applyBorder="1"/>
    <xf numFmtId="0" fontId="15" fillId="4" borderId="2" xfId="0" applyFont="1" applyFill="1" applyBorder="1"/>
    <xf numFmtId="0" fontId="14" fillId="4" borderId="2" xfId="0" applyFont="1" applyFill="1" applyBorder="1"/>
    <xf numFmtId="0" fontId="16" fillId="5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right"/>
    </xf>
    <xf numFmtId="0" fontId="20" fillId="7" borderId="1" xfId="0" applyFont="1" applyFill="1" applyBorder="1"/>
    <xf numFmtId="0" fontId="20" fillId="7" borderId="1" xfId="0" applyFont="1" applyFill="1" applyBorder="1" applyAlignment="1">
      <alignment wrapText="1"/>
    </xf>
    <xf numFmtId="0" fontId="21" fillId="7" borderId="1" xfId="0" applyFont="1" applyFill="1" applyBorder="1"/>
    <xf numFmtId="0" fontId="18" fillId="7" borderId="1" xfId="0" applyFont="1" applyFill="1" applyBorder="1"/>
    <xf numFmtId="0" fontId="0" fillId="8" borderId="1" xfId="0" applyFill="1" applyBorder="1"/>
    <xf numFmtId="0" fontId="19" fillId="8" borderId="1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0" fillId="8" borderId="3" xfId="0" applyFill="1" applyBorder="1"/>
    <xf numFmtId="0" fontId="22" fillId="10" borderId="1" xfId="0" applyFont="1" applyFill="1" applyBorder="1" applyAlignment="1">
      <alignment horizontal="center"/>
    </xf>
    <xf numFmtId="0" fontId="19" fillId="10" borderId="1" xfId="0" applyFont="1" applyFill="1" applyBorder="1"/>
    <xf numFmtId="0" fontId="23" fillId="10" borderId="1" xfId="0" applyFont="1" applyFill="1" applyBorder="1" applyAlignment="1">
      <alignment wrapText="1"/>
    </xf>
    <xf numFmtId="0" fontId="24" fillId="10" borderId="2" xfId="0" applyFont="1" applyFill="1" applyBorder="1" applyAlignment="1">
      <alignment horizontal="center"/>
    </xf>
    <xf numFmtId="0" fontId="23" fillId="10" borderId="2" xfId="0" applyFont="1" applyFill="1" applyBorder="1"/>
    <xf numFmtId="0" fontId="13" fillId="4" borderId="1" xfId="0" applyFont="1" applyFill="1" applyBorder="1"/>
    <xf numFmtId="0" fontId="8" fillId="4" borderId="1" xfId="0" applyFont="1" applyFill="1" applyBorder="1"/>
    <xf numFmtId="0" fontId="9" fillId="4" borderId="5" xfId="0" applyFont="1" applyFill="1" applyBorder="1" applyAlignment="1">
      <alignment horizontal="center"/>
    </xf>
    <xf numFmtId="0" fontId="0" fillId="11" borderId="0" xfId="0" applyFill="1"/>
    <xf numFmtId="0" fontId="25" fillId="0" borderId="1" xfId="0" applyFont="1" applyBorder="1"/>
    <xf numFmtId="0" fontId="26" fillId="0" borderId="0" xfId="0" applyFont="1"/>
    <xf numFmtId="0" fontId="27" fillId="4" borderId="1" xfId="0" applyFont="1" applyFill="1" applyBorder="1" applyAlignment="1">
      <alignment horizontal="center"/>
    </xf>
    <xf numFmtId="0" fontId="18" fillId="11" borderId="4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18" fillId="7" borderId="5" xfId="0" applyFont="1" applyFill="1" applyBorder="1" applyAlignment="1">
      <alignment horizontal="right"/>
    </xf>
    <xf numFmtId="0" fontId="18" fillId="7" borderId="1" xfId="0" applyFont="1" applyFill="1" applyBorder="1" applyAlignment="1">
      <alignment wrapText="1"/>
    </xf>
    <xf numFmtId="0" fontId="14" fillId="11" borderId="4" xfId="0" applyFont="1" applyFill="1" applyBorder="1"/>
    <xf numFmtId="0" fontId="15" fillId="11" borderId="2" xfId="0" applyFont="1" applyFill="1" applyBorder="1"/>
    <xf numFmtId="0" fontId="14" fillId="11" borderId="2" xfId="0" applyFont="1" applyFill="1" applyBorder="1"/>
    <xf numFmtId="0" fontId="16" fillId="12" borderId="3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3" fillId="0" borderId="0" xfId="0" applyFont="1"/>
    <xf numFmtId="0" fontId="32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  <xf numFmtId="0" fontId="19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32" fillId="4" borderId="0" xfId="0" applyFont="1" applyFill="1"/>
    <xf numFmtId="0" fontId="19" fillId="4" borderId="1" xfId="0" applyFont="1" applyFill="1" applyBorder="1"/>
    <xf numFmtId="0" fontId="23" fillId="4" borderId="1" xfId="0" applyFont="1" applyFill="1" applyBorder="1" applyAlignment="1">
      <alignment vertical="center"/>
    </xf>
    <xf numFmtId="0" fontId="35" fillId="11" borderId="1" xfId="0" applyFont="1" applyFill="1" applyBorder="1"/>
    <xf numFmtId="0" fontId="36" fillId="11" borderId="1" xfId="0" applyFont="1" applyFill="1" applyBorder="1"/>
    <xf numFmtId="0" fontId="37" fillId="0" borderId="0" xfId="0" applyFont="1"/>
    <xf numFmtId="0" fontId="38" fillId="0" borderId="1" xfId="0" applyFont="1" applyBorder="1"/>
    <xf numFmtId="0" fontId="28" fillId="4" borderId="1" xfId="0" applyFont="1" applyFill="1" applyBorder="1"/>
    <xf numFmtId="0" fontId="30" fillId="4" borderId="1" xfId="0" applyFont="1" applyFill="1" applyBorder="1"/>
    <xf numFmtId="0" fontId="28" fillId="4" borderId="1" xfId="0" applyFont="1" applyFill="1" applyBorder="1" applyAlignment="1">
      <alignment vertical="center"/>
    </xf>
    <xf numFmtId="0" fontId="30" fillId="5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0" fillId="0" borderId="0" xfId="0" applyFont="1"/>
    <xf numFmtId="0" fontId="30" fillId="4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29" fillId="0" borderId="1" xfId="0" applyFont="1" applyBorder="1"/>
    <xf numFmtId="0" fontId="28" fillId="4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left"/>
    </xf>
    <xf numFmtId="0" fontId="29" fillId="5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40" fillId="0" borderId="1" xfId="0" applyFont="1" applyBorder="1"/>
    <xf numFmtId="0" fontId="41" fillId="0" borderId="1" xfId="0" applyFont="1" applyBorder="1"/>
    <xf numFmtId="0" fontId="42" fillId="0" borderId="1" xfId="0" applyFont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center" wrapText="1"/>
    </xf>
    <xf numFmtId="0" fontId="41" fillId="4" borderId="1" xfId="0" applyFont="1" applyFill="1" applyBorder="1"/>
    <xf numFmtId="0" fontId="42" fillId="5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45" fillId="6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AE1B-63CD-48A7-8D27-6FE49BAFA334}">
  <dimension ref="A1:W21"/>
  <sheetViews>
    <sheetView workbookViewId="0">
      <selection activeCell="W5" sqref="A1:W5"/>
    </sheetView>
  </sheetViews>
  <sheetFormatPr defaultRowHeight="14.4" x14ac:dyDescent="0.3"/>
  <cols>
    <col min="2" max="2" width="28.6640625" customWidth="1"/>
    <col min="3" max="3" width="15.77734375" customWidth="1"/>
    <col min="4" max="4" width="23.109375" customWidth="1"/>
    <col min="5" max="5" width="14.109375" customWidth="1"/>
    <col min="6" max="6" width="12.33203125" customWidth="1"/>
    <col min="7" max="7" width="14.77734375" customWidth="1"/>
    <col min="8" max="8" width="11.5546875" customWidth="1"/>
    <col min="10" max="10" width="22" customWidth="1"/>
    <col min="12" max="12" width="18.33203125" customWidth="1"/>
    <col min="14" max="14" width="11.44140625" customWidth="1"/>
    <col min="16" max="16" width="15.5546875" customWidth="1"/>
    <col min="18" max="18" width="15.44140625" customWidth="1"/>
    <col min="20" max="20" width="21.109375" customWidth="1"/>
    <col min="22" max="22" width="21.21875" customWidth="1"/>
  </cols>
  <sheetData>
    <row r="1" spans="1:23" s="12" customFormat="1" ht="18" x14ac:dyDescent="0.35">
      <c r="A1" s="98"/>
      <c r="B1" s="99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</row>
    <row r="2" spans="1:23" s="12" customFormat="1" ht="104.4" x14ac:dyDescent="0.3">
      <c r="A2" s="99" t="s">
        <v>1</v>
      </c>
      <c r="B2" s="100" t="s">
        <v>2</v>
      </c>
      <c r="C2" s="100" t="s">
        <v>3</v>
      </c>
      <c r="D2" s="100" t="s">
        <v>4</v>
      </c>
      <c r="E2" s="101" t="s">
        <v>5</v>
      </c>
      <c r="F2" s="100" t="s">
        <v>6</v>
      </c>
      <c r="G2" s="102" t="s">
        <v>7</v>
      </c>
      <c r="H2" s="100" t="s">
        <v>8</v>
      </c>
      <c r="I2" s="102" t="s">
        <v>9</v>
      </c>
      <c r="J2" s="100" t="s">
        <v>10</v>
      </c>
      <c r="K2" s="102" t="s">
        <v>9</v>
      </c>
      <c r="L2" s="100" t="s">
        <v>11</v>
      </c>
      <c r="M2" s="102" t="s">
        <v>9</v>
      </c>
      <c r="N2" s="100" t="s">
        <v>12</v>
      </c>
      <c r="O2" s="102" t="s">
        <v>9</v>
      </c>
      <c r="P2" s="100" t="s">
        <v>13</v>
      </c>
      <c r="Q2" s="102" t="s">
        <v>9</v>
      </c>
      <c r="R2" s="100" t="s">
        <v>14</v>
      </c>
      <c r="S2" s="102" t="s">
        <v>9</v>
      </c>
      <c r="T2" s="100" t="s">
        <v>15</v>
      </c>
      <c r="U2" s="102" t="s">
        <v>9</v>
      </c>
      <c r="V2" s="100" t="s">
        <v>16</v>
      </c>
      <c r="W2" s="103" t="s">
        <v>9</v>
      </c>
    </row>
    <row r="3" spans="1:23" s="12" customFormat="1" ht="17.399999999999999" x14ac:dyDescent="0.3">
      <c r="A3" s="99"/>
      <c r="B3" s="104" t="s">
        <v>0</v>
      </c>
      <c r="C3" s="100"/>
      <c r="D3" s="100"/>
      <c r="E3" s="101"/>
      <c r="F3" s="100"/>
      <c r="G3" s="102"/>
      <c r="H3" s="100"/>
      <c r="I3" s="102"/>
      <c r="J3" s="100"/>
      <c r="K3" s="102"/>
      <c r="L3" s="100"/>
      <c r="M3" s="102"/>
      <c r="N3" s="100"/>
      <c r="O3" s="102"/>
      <c r="P3" s="100"/>
      <c r="Q3" s="102"/>
      <c r="R3" s="100"/>
      <c r="S3" s="102"/>
      <c r="T3" s="100"/>
      <c r="U3" s="102"/>
      <c r="V3" s="100"/>
      <c r="W3" s="103"/>
    </row>
    <row r="4" spans="1:23" s="10" customFormat="1" ht="36" x14ac:dyDescent="0.3">
      <c r="A4" s="105">
        <v>1</v>
      </c>
      <c r="B4" s="105" t="s">
        <v>24</v>
      </c>
      <c r="C4" s="105" t="s">
        <v>25</v>
      </c>
      <c r="D4" s="105" t="s">
        <v>17</v>
      </c>
      <c r="E4" s="106">
        <f t="shared" ref="E4" si="0">G4+I4+K4+M4+O4+Q4+S4+U4+W4</f>
        <v>88</v>
      </c>
      <c r="F4" s="107">
        <v>8.41</v>
      </c>
      <c r="G4" s="108">
        <f t="shared" ref="G4" si="1">IF(F4&gt;=8.5, 15, IF(F4&gt;=7.5, 10, IF(F4&gt;=6.5, 5, 0)))</f>
        <v>10</v>
      </c>
      <c r="H4" s="107" t="s">
        <v>18</v>
      </c>
      <c r="I4" s="108" t="str">
        <f t="shared" ref="I4" si="2">IF(H4="B2", "1", IF(H4="C1", "2", IF(H4="C2","5",IF(H4=0,0))))</f>
        <v>5</v>
      </c>
      <c r="J4" s="107" t="s">
        <v>19</v>
      </c>
      <c r="K4" s="108" t="str">
        <f t="shared" ref="K4" si="3">IF(J4="Msc", "5", IF(J4="PHD", "10",IF(J4=0,0)))</f>
        <v>10</v>
      </c>
      <c r="L4" s="107">
        <v>30</v>
      </c>
      <c r="M4" s="108">
        <f t="shared" ref="M4" si="4">IF(L4&lt;=30, L4, IF(L4&gt;30, 30))</f>
        <v>30</v>
      </c>
      <c r="N4" s="107">
        <v>30</v>
      </c>
      <c r="O4" s="108">
        <f t="shared" ref="O4" si="5">IF(N4&lt;=30, N4, IF(N4&gt;30, 30))</f>
        <v>30</v>
      </c>
      <c r="P4" s="107">
        <v>3</v>
      </c>
      <c r="Q4" s="108">
        <f t="shared" ref="Q4" si="6">IF(P4&lt;=4, P4, IF(P4&gt;4, (P4-4)*2+4))</f>
        <v>3</v>
      </c>
      <c r="R4" s="107" t="s">
        <v>20</v>
      </c>
      <c r="S4" s="108" t="str">
        <f t="shared" ref="S4" si="7">IF(R4="ΑΜΕΑ &gt;= 50%", "2", IF(R4="ΑΜΕΑ &lt; 50%", "0",))</f>
        <v>0</v>
      </c>
      <c r="T4" s="107" t="s">
        <v>21</v>
      </c>
      <c r="U4" s="108" t="str">
        <f t="shared" ref="U4" si="8">IF(T4="ΝΑΙ", "2", IF(T4="ΟΧΙ", "0",))</f>
        <v>0</v>
      </c>
      <c r="V4" s="107" t="s">
        <v>21</v>
      </c>
      <c r="W4" s="108" t="str">
        <f t="shared" ref="W4" si="9">IF(V4="ΝΑΙ", "2", IF(V4="ΟΧΙ", "0",))</f>
        <v>0</v>
      </c>
    </row>
    <row r="5" spans="1:23" s="10" customFormat="1" ht="36" x14ac:dyDescent="0.3">
      <c r="A5" s="105">
        <v>2</v>
      </c>
      <c r="B5" s="105" t="s">
        <v>40</v>
      </c>
      <c r="C5" s="105" t="s">
        <v>42</v>
      </c>
      <c r="D5" s="105" t="s">
        <v>30</v>
      </c>
      <c r="E5" s="106">
        <f ca="1">G5+I5+K5+M5+O5+Q5+S5+U5+W5</f>
        <v>65</v>
      </c>
      <c r="F5" s="107">
        <v>6.03</v>
      </c>
      <c r="G5" s="108">
        <f>IF(F5&gt;=8.5, 15, IF(F5&gt;=7.5, 10, IF(F5&gt;=6.5, 5, 0)))</f>
        <v>0</v>
      </c>
      <c r="H5" s="107" t="s">
        <v>18</v>
      </c>
      <c r="I5" s="108" t="str">
        <f>IF(H5="B2", "1", IF(H5="C1", "2", IF(H5="C2","5",IF(H5=0,0))))</f>
        <v>5</v>
      </c>
      <c r="J5" s="107">
        <v>0</v>
      </c>
      <c r="K5" s="108">
        <f>IF(J5="Msc", "5", IF(J5="PHD", "10",IF(J5=0,0)))</f>
        <v>0</v>
      </c>
      <c r="L5" s="107">
        <v>30</v>
      </c>
      <c r="M5" s="108">
        <f>IF(L5&lt;=30, L5, IF(L5&gt;30, 30))</f>
        <v>30</v>
      </c>
      <c r="N5" s="107">
        <v>30</v>
      </c>
      <c r="O5" s="108">
        <f>IF(N5&lt;=30, N5, IF(N5&gt;30, 30))</f>
        <v>30</v>
      </c>
      <c r="P5" s="107">
        <v>0</v>
      </c>
      <c r="Q5" s="108">
        <f>IF(P5&lt;=4, P5, IF(P5&gt;4, (P5-4)*2+4))</f>
        <v>0</v>
      </c>
      <c r="R5" s="107" t="s">
        <v>20</v>
      </c>
      <c r="S5" s="108" t="str">
        <f>IF(R5="ΑΜΕΑ &gt;= 50%", "2", IF(R5="ΑΜΕΑ &lt; 50%", "0",))</f>
        <v>0</v>
      </c>
      <c r="T5" s="107" t="s">
        <v>21</v>
      </c>
      <c r="U5" s="108" t="str">
        <f>IF(T5="ΝΑΙ", "2", IF(T5="ΟΧΙ", "0",))</f>
        <v>0</v>
      </c>
      <c r="V5" s="107" t="s">
        <v>21</v>
      </c>
      <c r="W5" s="108" cm="1">
        <f t="array" aca="1" ref="W5" ca="1">I+C5+H4:W5+G3:W5+C5+H4:W5+F3:W5+C5+H4:W5+E3:W5+A3:W5</f>
        <v>0</v>
      </c>
    </row>
    <row r="6" spans="1:23" s="12" customFormat="1" x14ac:dyDescent="0.3"/>
    <row r="7" spans="1:23" s="12" customFormat="1" x14ac:dyDescent="0.3"/>
    <row r="8" spans="1:23" s="12" customFormat="1" x14ac:dyDescent="0.3"/>
    <row r="9" spans="1:23" s="12" customFormat="1" x14ac:dyDescent="0.3"/>
    <row r="10" spans="1:23" s="12" customFormat="1" x14ac:dyDescent="0.3"/>
    <row r="11" spans="1:23" s="12" customFormat="1" x14ac:dyDescent="0.3"/>
    <row r="12" spans="1:23" s="12" customFormat="1" x14ac:dyDescent="0.3"/>
    <row r="13" spans="1:23" s="12" customFormat="1" x14ac:dyDescent="0.3"/>
    <row r="14" spans="1:23" s="12" customFormat="1" x14ac:dyDescent="0.3"/>
    <row r="15" spans="1:23" s="12" customFormat="1" x14ac:dyDescent="0.3"/>
    <row r="16" spans="1:23" s="12" customFormat="1" x14ac:dyDescent="0.3"/>
    <row r="17" s="12" customFormat="1" x14ac:dyDescent="0.3"/>
    <row r="18" s="12" customFormat="1" x14ac:dyDescent="0.3"/>
    <row r="19" s="12" customFormat="1" x14ac:dyDescent="0.3"/>
    <row r="20" s="12" customFormat="1" x14ac:dyDescent="0.3"/>
    <row r="21" s="12" customFormat="1" x14ac:dyDescent="0.3"/>
  </sheetData>
  <dataValidations count="4">
    <dataValidation type="list" allowBlank="1" showErrorMessage="1" sqref="H4:H5" xr:uid="{E5F22863-5FA7-4D4A-AEF6-9A9AFEEFF3D7}">
      <formula1>"B2,C1,C2,0"</formula1>
    </dataValidation>
    <dataValidation type="list" allowBlank="1" showErrorMessage="1" sqref="J4:J5" xr:uid="{503A13B6-7C0E-46AD-AC69-0546F8C8BA31}">
      <formula1>"Msc,PHD,0"</formula1>
    </dataValidation>
    <dataValidation type="list" allowBlank="1" showErrorMessage="1" sqref="R4:R5" xr:uid="{82A3889A-C680-4FDE-BEFE-D51249DD9187}">
      <formula1>"ΑΜΕΑ &gt;= 50%,ΑΜΕΑ &lt; 50%"</formula1>
    </dataValidation>
    <dataValidation type="list" allowBlank="1" showErrorMessage="1" sqref="V4:V5 T4:T5" xr:uid="{5FB72CEA-DDA4-49B3-9C64-57B3B2A9CA29}">
      <formula1>"ΝΑΙ,ΟΧΙ"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8DE1-64BD-4187-AD4D-67CEA254037D}">
  <dimension ref="A1:U7"/>
  <sheetViews>
    <sheetView topLeftCell="N1" workbookViewId="0">
      <selection activeCell="U7" sqref="A1:U7"/>
    </sheetView>
  </sheetViews>
  <sheetFormatPr defaultRowHeight="14.4" x14ac:dyDescent="0.3"/>
  <cols>
    <col min="1" max="1" width="4.109375" customWidth="1"/>
    <col min="2" max="2" width="22.88671875" customWidth="1"/>
    <col min="3" max="3" width="16.6640625" customWidth="1"/>
    <col min="4" max="4" width="24.33203125" customWidth="1"/>
    <col min="6" max="6" width="14.109375" customWidth="1"/>
    <col min="7" max="7" width="16.109375" customWidth="1"/>
    <col min="10" max="10" width="13.44140625" customWidth="1"/>
    <col min="12" max="12" width="14.109375" customWidth="1"/>
    <col min="14" max="14" width="13.77734375" customWidth="1"/>
    <col min="16" max="16" width="15.88671875" customWidth="1"/>
    <col min="18" max="18" width="18.21875" customWidth="1"/>
    <col min="20" max="20" width="24.88671875" style="8" customWidth="1"/>
  </cols>
  <sheetData>
    <row r="1" spans="1:21" x14ac:dyDescent="0.3">
      <c r="B1" s="11" t="s">
        <v>27</v>
      </c>
      <c r="H1" s="8"/>
    </row>
    <row r="2" spans="1:21" ht="72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66</v>
      </c>
      <c r="G2" s="4" t="s">
        <v>67</v>
      </c>
      <c r="H2" s="15" t="s">
        <v>8</v>
      </c>
      <c r="I2" s="4" t="s">
        <v>9</v>
      </c>
      <c r="J2" s="13" t="s">
        <v>11</v>
      </c>
      <c r="K2" s="4" t="s">
        <v>9</v>
      </c>
      <c r="L2" s="13" t="s">
        <v>12</v>
      </c>
      <c r="M2" s="4" t="s">
        <v>9</v>
      </c>
      <c r="N2" s="13" t="s">
        <v>68</v>
      </c>
      <c r="O2" s="4" t="s">
        <v>9</v>
      </c>
      <c r="P2" s="13" t="s">
        <v>14</v>
      </c>
      <c r="Q2" s="4" t="s">
        <v>9</v>
      </c>
      <c r="R2" s="13" t="s">
        <v>15</v>
      </c>
      <c r="S2" s="4" t="s">
        <v>9</v>
      </c>
      <c r="T2" s="21" t="s">
        <v>69</v>
      </c>
      <c r="U2" s="5" t="s">
        <v>9</v>
      </c>
    </row>
    <row r="3" spans="1:21" x14ac:dyDescent="0.3">
      <c r="A3" s="44">
        <v>1</v>
      </c>
      <c r="B3" s="45" t="s">
        <v>97</v>
      </c>
      <c r="C3" s="24" t="s">
        <v>25</v>
      </c>
      <c r="D3" s="50" t="s">
        <v>96</v>
      </c>
      <c r="E3" s="17">
        <f>G3+I3++K3+M3+O3+Q3+S3+U3</f>
        <v>57</v>
      </c>
      <c r="F3" s="18">
        <v>12</v>
      </c>
      <c r="G3" s="22">
        <f>IF(F3&lt;10, 0, IF(F3&gt;20, 20, F3))</f>
        <v>12</v>
      </c>
      <c r="H3" s="6" t="s">
        <v>32</v>
      </c>
      <c r="I3" s="22">
        <v>10</v>
      </c>
      <c r="J3" s="46">
        <v>30</v>
      </c>
      <c r="K3" s="22">
        <f>IF(J3&lt;=30, J3, IF(J3&gt;30, 30))</f>
        <v>30</v>
      </c>
      <c r="L3" s="18">
        <v>5</v>
      </c>
      <c r="M3" s="22">
        <f>IF(L3&lt;=30, L3, IF(L3&gt;30, 30))</f>
        <v>5</v>
      </c>
      <c r="N3" s="18">
        <v>0</v>
      </c>
      <c r="O3" s="22">
        <f>IF(N3&lt;=4, N3, IF(N3&gt;4, (N3-4)*2+4))</f>
        <v>0</v>
      </c>
      <c r="P3" s="20" t="s">
        <v>20</v>
      </c>
      <c r="Q3" s="22" t="str">
        <f>IF(P3="ΑΜΕΑ &gt;= 50%", "2", IF(P3="ΑΜΕΑ &lt; 50%", "0",))</f>
        <v>0</v>
      </c>
      <c r="R3" s="18" t="s">
        <v>71</v>
      </c>
      <c r="S3" s="22">
        <f>IF(R3="ΝΑΙ", "2", IF(R3="ΟΧΙ", "0",))</f>
        <v>0</v>
      </c>
      <c r="T3" s="18" t="s">
        <v>71</v>
      </c>
      <c r="U3" s="23">
        <f>IF(T3="ΝΑΙ","2", IF(T3="ΟΧΙ", "0",))</f>
        <v>0</v>
      </c>
    </row>
    <row r="4" spans="1:21" x14ac:dyDescent="0.3">
      <c r="A4" s="9">
        <v>2</v>
      </c>
      <c r="B4" s="14" t="s">
        <v>79</v>
      </c>
      <c r="C4" s="16" t="s">
        <v>25</v>
      </c>
      <c r="D4" s="16" t="s">
        <v>76</v>
      </c>
      <c r="E4" s="17">
        <f t="shared" ref="E4" si="0">G4+I4++K4+M4+O4+Q4+S4+U4</f>
        <v>56.7</v>
      </c>
      <c r="F4" s="18">
        <v>13.7</v>
      </c>
      <c r="G4" s="19">
        <f t="shared" ref="G4" si="1">IF(F4&lt;10, 0, IF(F4&gt;20, 20, F4))</f>
        <v>13.7</v>
      </c>
      <c r="H4" s="10"/>
      <c r="I4" s="19">
        <f t="shared" ref="I4" si="2">IF(H4="B2","10", 0)</f>
        <v>0</v>
      </c>
      <c r="J4" s="46">
        <v>30</v>
      </c>
      <c r="K4" s="19">
        <f t="shared" ref="K4" si="3">IF(J4&lt;=30, J4, IF(J4&gt;30, 30))</f>
        <v>30</v>
      </c>
      <c r="L4" s="18">
        <v>12</v>
      </c>
      <c r="M4" s="19">
        <f t="shared" ref="M4" si="4">IF(L4&lt;=30, L4, IF(L4&gt;30, 30))</f>
        <v>12</v>
      </c>
      <c r="N4" s="18">
        <v>1</v>
      </c>
      <c r="O4" s="19">
        <f t="shared" ref="O4" si="5">IF(N4&lt;=4, N4, IF(N4&gt;4, (N4-4)*2+4))</f>
        <v>1</v>
      </c>
      <c r="P4" s="20" t="s">
        <v>20</v>
      </c>
      <c r="Q4" s="19" t="str">
        <f t="shared" ref="Q4" si="6">IF(P4="ΑΜΕΑ &gt;= 50%", "2", IF(P4="ΑΜΕΑ &lt; 50%", "0",))</f>
        <v>0</v>
      </c>
      <c r="R4" s="18" t="s">
        <v>71</v>
      </c>
      <c r="S4" s="19">
        <f t="shared" ref="S4" si="7">IF(R4="ΝΑΙ", "2", IF(R4="ΟΧΙ", "0",))</f>
        <v>0</v>
      </c>
      <c r="T4" s="18" t="s">
        <v>71</v>
      </c>
      <c r="U4" s="7">
        <f t="shared" ref="U4" si="8">IF(T4="ΝΑΙ","2", IF(T4="ΟΧΙ", "0",))</f>
        <v>0</v>
      </c>
    </row>
    <row r="5" spans="1:21" x14ac:dyDescent="0.3">
      <c r="A5" s="44">
        <v>3</v>
      </c>
      <c r="B5" s="44" t="s">
        <v>111</v>
      </c>
      <c r="C5" s="24" t="s">
        <v>81</v>
      </c>
      <c r="D5" s="24" t="s">
        <v>80</v>
      </c>
      <c r="E5" s="17">
        <f>G5+I5++K5+M5+O5+Q5+S5+U5</f>
        <v>56.1</v>
      </c>
      <c r="F5" s="18">
        <v>11.1</v>
      </c>
      <c r="G5" s="22">
        <f>IF(F5&lt;10, 0, IF(F5&gt;20, 20, F5))</f>
        <v>11.1</v>
      </c>
      <c r="H5" s="10"/>
      <c r="I5" s="22">
        <f>IF(H5="B2","10", 0)</f>
        <v>0</v>
      </c>
      <c r="J5" s="46">
        <v>30</v>
      </c>
      <c r="K5" s="22">
        <f>IF(J5&lt;=30, J5, IF(J5&gt;30, 30))</f>
        <v>30</v>
      </c>
      <c r="L5" s="18">
        <v>14</v>
      </c>
      <c r="M5" s="22">
        <f>IF(L5&lt;=30, L5, IF(L5&gt;30, 30))</f>
        <v>14</v>
      </c>
      <c r="N5" s="18">
        <v>1</v>
      </c>
      <c r="O5" s="22">
        <f>IF(N5&lt;=4, N5, IF(N5&gt;4, (N5-4)*2+4))</f>
        <v>1</v>
      </c>
      <c r="P5" s="20" t="s">
        <v>20</v>
      </c>
      <c r="Q5" s="22" t="str">
        <f>IF(P5="ΑΜΕΑ &gt;= 50%", "2", IF(P5="ΑΜΕΑ &lt; 50%", "0",))</f>
        <v>0</v>
      </c>
      <c r="R5" s="18" t="s">
        <v>71</v>
      </c>
      <c r="S5" s="22">
        <f>IF(R5="ΝΑΙ", "2", IF(R5="ΟΧΙ", "0",))</f>
        <v>0</v>
      </c>
      <c r="T5" s="18" t="s">
        <v>71</v>
      </c>
      <c r="U5" s="23">
        <f>IF(T5="ΝΑΙ","2", IF(T5="ΟΧΙ", "0",))</f>
        <v>0</v>
      </c>
    </row>
    <row r="6" spans="1:21" x14ac:dyDescent="0.3">
      <c r="A6" s="9">
        <v>4</v>
      </c>
      <c r="B6" s="14" t="s">
        <v>78</v>
      </c>
      <c r="C6" s="16" t="s">
        <v>25</v>
      </c>
      <c r="D6" s="16" t="s">
        <v>75</v>
      </c>
      <c r="E6" s="17">
        <f t="shared" ref="E6" si="9">G6+I6++K6+M6+O6+Q6+S6+U6</f>
        <v>55.09</v>
      </c>
      <c r="F6" s="18">
        <v>17.09</v>
      </c>
      <c r="G6" s="19">
        <f t="shared" ref="G6" si="10">IF(F6&lt;10, 0, IF(F6&gt;20, 20, F6))</f>
        <v>17.09</v>
      </c>
      <c r="H6" s="10"/>
      <c r="I6" s="19">
        <f t="shared" ref="I6" si="11">IF(H6="B2","10", 0)</f>
        <v>0</v>
      </c>
      <c r="J6" s="46">
        <v>30</v>
      </c>
      <c r="K6" s="19">
        <f t="shared" ref="K6" si="12">IF(J6&lt;=30, J6, IF(J6&gt;30, 30))</f>
        <v>30</v>
      </c>
      <c r="L6" s="18">
        <v>8</v>
      </c>
      <c r="M6" s="19">
        <f>IF(L6&lt;=30, L6, IF(L6&gt;30, 30))</f>
        <v>8</v>
      </c>
      <c r="N6" s="18">
        <v>0</v>
      </c>
      <c r="O6" s="19">
        <f t="shared" ref="O6" si="13">IF(N6&lt;=4, N6, IF(N6&gt;4, (N6-4)*2+4))</f>
        <v>0</v>
      </c>
      <c r="P6" s="20" t="s">
        <v>20</v>
      </c>
      <c r="Q6" s="19" t="str">
        <f t="shared" ref="Q6" si="14">IF(P6="ΑΜΕΑ &gt;= 50%", "2", IF(P6="ΑΜΕΑ &lt; 50%", "0",))</f>
        <v>0</v>
      </c>
      <c r="R6" s="18" t="s">
        <v>71</v>
      </c>
      <c r="S6" s="19">
        <f t="shared" ref="S6" si="15">IF(R6="ΝΑΙ", "2", IF(R6="ΟΧΙ", "0",))</f>
        <v>0</v>
      </c>
      <c r="T6" s="18" t="s">
        <v>71</v>
      </c>
      <c r="U6" s="7">
        <f t="shared" ref="U6" si="16">IF(T6="ΝΑΙ","2", IF(T6="ΟΧΙ", "0",))</f>
        <v>0</v>
      </c>
    </row>
    <row r="7" spans="1:21" x14ac:dyDescent="0.3">
      <c r="A7" s="14">
        <v>5</v>
      </c>
      <c r="B7" s="14" t="s">
        <v>112</v>
      </c>
      <c r="C7" s="16" t="s">
        <v>42</v>
      </c>
      <c r="D7" s="16" t="s">
        <v>77</v>
      </c>
      <c r="E7" s="17">
        <f>G7+I7++K7+M7+O7+Q7+S7+U7</f>
        <v>34.6</v>
      </c>
      <c r="F7" s="18">
        <v>12.6</v>
      </c>
      <c r="G7" s="22">
        <f>IF(F7&lt;10, 0, IF(F7&gt;20, 20, F7))</f>
        <v>12.6</v>
      </c>
      <c r="H7" s="10"/>
      <c r="I7" s="22">
        <f>IF(H7="B2","10", 0)</f>
        <v>0</v>
      </c>
      <c r="J7" s="46">
        <v>0</v>
      </c>
      <c r="K7" s="22">
        <f>IF(J7&lt;=30, J7, IF(J7&gt;30, 30))</f>
        <v>0</v>
      </c>
      <c r="L7" s="18">
        <v>20</v>
      </c>
      <c r="M7" s="22">
        <f>IF(L7&lt;=30, L7, IF(L7&gt;30, 30))</f>
        <v>20</v>
      </c>
      <c r="N7" s="18">
        <v>2</v>
      </c>
      <c r="O7" s="22">
        <f>IF(N7&lt;=4, N7, IF(N7&gt;4, (N7-4)*2+4))</f>
        <v>2</v>
      </c>
      <c r="P7" s="20" t="s">
        <v>20</v>
      </c>
      <c r="Q7" s="22" t="str">
        <f>IF(P7="ΑΜΕΑ &gt;= 50%", "2", IF(P7="ΑΜΕΑ &lt; 50%", "0",))</f>
        <v>0</v>
      </c>
      <c r="R7" s="18" t="s">
        <v>71</v>
      </c>
      <c r="S7" s="22">
        <f>IF(R7="ΝΑΙ", "2", IF(R7="ΟΧΙ", "0",))</f>
        <v>0</v>
      </c>
      <c r="T7" s="18" t="s">
        <v>71</v>
      </c>
      <c r="U7" s="23">
        <f>IF(T7="ΝΑΙ","2", IF(T7="ΟΧΙ", "0",))</f>
        <v>0</v>
      </c>
    </row>
  </sheetData>
  <dataValidations count="2">
    <dataValidation type="list" allowBlank="1" showErrorMessage="1" sqref="H5 H3" xr:uid="{C863F6BC-B56F-4784-8798-5A33EB112809}">
      <formula1>"B2,C1,C2"</formula1>
    </dataValidation>
    <dataValidation type="list" allowBlank="1" showInputMessage="1" showErrorMessage="1" sqref="P3:P7 T3:T7 R3:R7" xr:uid="{974296F0-2020-4DFE-9650-B10B91BC06FC}">
      <formula1>#REF!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6DBE-2A47-4A40-B0AE-824FA7F14E31}">
  <dimension ref="A1:D3"/>
  <sheetViews>
    <sheetView workbookViewId="0">
      <selection activeCell="D3" sqref="A1:D3"/>
    </sheetView>
  </sheetViews>
  <sheetFormatPr defaultRowHeight="14.4" x14ac:dyDescent="0.3"/>
  <cols>
    <col min="2" max="2" width="20.109375" customWidth="1"/>
    <col min="3" max="3" width="51.44140625" customWidth="1"/>
  </cols>
  <sheetData>
    <row r="1" spans="1:4" s="47" customFormat="1" x14ac:dyDescent="0.3">
      <c r="A1" s="57"/>
      <c r="B1" s="58" t="s">
        <v>82</v>
      </c>
      <c r="C1" s="59"/>
      <c r="D1" s="60"/>
    </row>
    <row r="2" spans="1:4" x14ac:dyDescent="0.3">
      <c r="A2" s="51" t="s">
        <v>1</v>
      </c>
      <c r="B2" s="52" t="s">
        <v>83</v>
      </c>
      <c r="C2" s="53" t="s">
        <v>84</v>
      </c>
      <c r="D2" s="54"/>
    </row>
    <row r="3" spans="1:4" ht="28.2" x14ac:dyDescent="0.3">
      <c r="A3" s="55">
        <v>1</v>
      </c>
      <c r="B3" s="34" t="s">
        <v>74</v>
      </c>
      <c r="C3" s="56" t="s">
        <v>105</v>
      </c>
      <c r="D3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A7F0-18A5-4010-8F7F-4BC838AD3BAF}">
  <dimension ref="A1:F5"/>
  <sheetViews>
    <sheetView workbookViewId="0">
      <selection activeCell="C12" sqref="C12"/>
    </sheetView>
  </sheetViews>
  <sheetFormatPr defaultRowHeight="14.4" x14ac:dyDescent="0.3"/>
  <cols>
    <col min="2" max="2" width="24.44140625" customWidth="1"/>
    <col min="3" max="3" width="91.33203125" customWidth="1"/>
    <col min="6" max="6" width="58.5546875" customWidth="1"/>
  </cols>
  <sheetData>
    <row r="1" spans="1:6" x14ac:dyDescent="0.3">
      <c r="A1" s="25"/>
      <c r="B1" s="26" t="s">
        <v>82</v>
      </c>
      <c r="C1" s="27"/>
      <c r="D1" s="27"/>
      <c r="E1" s="28"/>
      <c r="F1" s="29"/>
    </row>
    <row r="2" spans="1:6" s="47" customFormat="1" x14ac:dyDescent="0.3">
      <c r="A2" s="51" t="s">
        <v>1</v>
      </c>
      <c r="B2" s="52" t="s">
        <v>83</v>
      </c>
      <c r="C2" s="53" t="s">
        <v>84</v>
      </c>
      <c r="D2" s="79"/>
      <c r="E2" s="79"/>
      <c r="F2" s="79"/>
    </row>
    <row r="3" spans="1:6" x14ac:dyDescent="0.3">
      <c r="A3" s="30">
        <v>1</v>
      </c>
      <c r="B3" s="31" t="s">
        <v>85</v>
      </c>
      <c r="C3" s="32" t="s">
        <v>86</v>
      </c>
      <c r="D3" s="79"/>
      <c r="E3" s="79"/>
      <c r="F3" s="79"/>
    </row>
    <row r="4" spans="1:6" x14ac:dyDescent="0.3">
      <c r="A4" s="33">
        <v>2</v>
      </c>
      <c r="B4" s="33" t="s">
        <v>87</v>
      </c>
      <c r="C4" s="33" t="s">
        <v>88</v>
      </c>
      <c r="D4" s="79"/>
      <c r="E4" s="79"/>
      <c r="F4" s="79"/>
    </row>
    <row r="5" spans="1:6" x14ac:dyDescent="0.3">
      <c r="A5" s="34">
        <v>3</v>
      </c>
      <c r="B5" s="34" t="s">
        <v>89</v>
      </c>
      <c r="C5" s="34" t="s">
        <v>90</v>
      </c>
      <c r="D5" s="80"/>
      <c r="E5" s="80"/>
      <c r="F5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345F-42BA-449B-9D1C-ABCB66A5CAE6}">
  <dimension ref="A1:X21"/>
  <sheetViews>
    <sheetView workbookViewId="0">
      <selection activeCell="W11" sqref="A1:W11"/>
    </sheetView>
  </sheetViews>
  <sheetFormatPr defaultRowHeight="14.4" x14ac:dyDescent="0.3"/>
  <cols>
    <col min="2" max="2" width="21.21875" customWidth="1"/>
    <col min="3" max="3" width="18.21875" customWidth="1"/>
    <col min="4" max="4" width="17" customWidth="1"/>
    <col min="10" max="10" width="15.33203125" customWidth="1"/>
    <col min="12" max="12" width="14.21875" customWidth="1"/>
    <col min="14" max="14" width="12.109375" customWidth="1"/>
    <col min="16" max="16" width="12.21875" customWidth="1"/>
    <col min="18" max="18" width="11.5546875" customWidth="1"/>
    <col min="22" max="22" width="10.88671875" customWidth="1"/>
  </cols>
  <sheetData>
    <row r="1" spans="1:24" ht="15.6" x14ac:dyDescent="0.3">
      <c r="A1" s="49"/>
      <c r="B1" s="66" t="s">
        <v>27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87.6" customHeight="1" x14ac:dyDescent="0.3">
      <c r="A2" s="48" t="s">
        <v>1</v>
      </c>
      <c r="B2" s="68" t="s">
        <v>2</v>
      </c>
      <c r="C2" s="68" t="s">
        <v>3</v>
      </c>
      <c r="D2" s="68" t="s">
        <v>4</v>
      </c>
      <c r="E2" s="69" t="s">
        <v>5</v>
      </c>
      <c r="F2" s="68" t="s">
        <v>6</v>
      </c>
      <c r="G2" s="70" t="s">
        <v>7</v>
      </c>
      <c r="H2" s="68" t="s">
        <v>8</v>
      </c>
      <c r="I2" s="70" t="s">
        <v>9</v>
      </c>
      <c r="J2" s="68" t="s">
        <v>10</v>
      </c>
      <c r="K2" s="70" t="s">
        <v>9</v>
      </c>
      <c r="L2" s="68" t="s">
        <v>11</v>
      </c>
      <c r="M2" s="70" t="s">
        <v>9</v>
      </c>
      <c r="N2" s="68" t="s">
        <v>12</v>
      </c>
      <c r="O2" s="70" t="s">
        <v>9</v>
      </c>
      <c r="P2" s="68" t="s">
        <v>13</v>
      </c>
      <c r="Q2" s="70" t="s">
        <v>9</v>
      </c>
      <c r="R2" s="68" t="s">
        <v>14</v>
      </c>
      <c r="S2" s="70" t="s">
        <v>9</v>
      </c>
      <c r="T2" s="68" t="s">
        <v>15</v>
      </c>
      <c r="U2" s="70" t="s">
        <v>9</v>
      </c>
      <c r="V2" s="68" t="s">
        <v>16</v>
      </c>
      <c r="W2" s="71" t="s">
        <v>9</v>
      </c>
      <c r="X2" s="67"/>
    </row>
    <row r="3" spans="1:24" s="8" customFormat="1" ht="26.4" x14ac:dyDescent="0.3">
      <c r="A3" s="9">
        <v>1</v>
      </c>
      <c r="B3" s="72" t="s">
        <v>106</v>
      </c>
      <c r="C3" s="72" t="s">
        <v>107</v>
      </c>
      <c r="D3" s="72" t="s">
        <v>28</v>
      </c>
      <c r="E3" s="73">
        <f t="shared" ref="E3:E7" si="0">G3+I3+K3+M3+O3+Q3+S3+U3+W3</f>
        <v>60</v>
      </c>
      <c r="F3" s="74">
        <v>7.82</v>
      </c>
      <c r="G3" s="75">
        <f t="shared" ref="G3:G11" si="1">IF(F3&gt;=8.5, 15, IF(F3&gt;=7.5, 10, IF(F3&gt;=6.5, 5, 0)))</f>
        <v>10</v>
      </c>
      <c r="H3" s="74">
        <v>0</v>
      </c>
      <c r="I3" s="75">
        <f t="shared" ref="I3:I11" si="2">IF(H3="B2", "1", IF(H3="C1", "2", IF(H3="C2","5",IF(H3=0,0))))</f>
        <v>0</v>
      </c>
      <c r="J3" s="74" t="s">
        <v>29</v>
      </c>
      <c r="K3" s="75" t="str">
        <f t="shared" ref="K3:K11" si="3">IF(J3="Msc", "5", IF(J3="PHD", "10",IF(J3=0,0)))</f>
        <v>5</v>
      </c>
      <c r="L3" s="74">
        <v>30</v>
      </c>
      <c r="M3" s="75">
        <f t="shared" ref="M3:M9" si="4">IF(L3&lt;=30, L3, IF(L3&gt;30, 30))</f>
        <v>30</v>
      </c>
      <c r="N3" s="74">
        <v>15</v>
      </c>
      <c r="O3" s="75">
        <f t="shared" ref="O3:O11" si="5">IF(N3&lt;=30, N3, IF(N3&gt;30, 30))</f>
        <v>15</v>
      </c>
      <c r="P3" s="74">
        <v>0</v>
      </c>
      <c r="Q3" s="75">
        <f t="shared" ref="Q3:Q11" si="6">IF(P3&lt;=4, P3, IF(P3&gt;4, (P3-4)*2+4))</f>
        <v>0</v>
      </c>
      <c r="R3" s="74" t="s">
        <v>20</v>
      </c>
      <c r="S3" s="75" t="str">
        <f t="shared" ref="S3:S11" si="7">IF(R3="ΑΜΕΑ &gt;= 50%", "2", IF(R3="ΑΜΕΑ &lt; 50%", "0",))</f>
        <v>0</v>
      </c>
      <c r="T3" s="74" t="s">
        <v>21</v>
      </c>
      <c r="U3" s="75" t="str">
        <f t="shared" ref="U3:U11" si="8">IF(T3="ΝΑΙ", "2", IF(T3="ΟΧΙ", "0",))</f>
        <v>0</v>
      </c>
      <c r="V3" s="74" t="s">
        <v>21</v>
      </c>
      <c r="W3" s="75" t="str">
        <f t="shared" ref="W3:W6" si="9">IF(V3="ΝΑΙ", "2", IF(V3="ΟΧΙ", "0",))</f>
        <v>0</v>
      </c>
      <c r="X3" s="76"/>
    </row>
    <row r="4" spans="1:24" s="8" customFormat="1" ht="26.4" x14ac:dyDescent="0.3">
      <c r="A4" s="9">
        <v>2</v>
      </c>
      <c r="B4" s="72" t="s">
        <v>43</v>
      </c>
      <c r="C4" s="72" t="s">
        <v>52</v>
      </c>
      <c r="D4" s="72" t="s">
        <v>31</v>
      </c>
      <c r="E4" s="73">
        <f t="shared" si="0"/>
        <v>59</v>
      </c>
      <c r="F4" s="74">
        <v>6.88</v>
      </c>
      <c r="G4" s="75">
        <f t="shared" si="1"/>
        <v>5</v>
      </c>
      <c r="H4" s="74" t="s">
        <v>32</v>
      </c>
      <c r="I4" s="75" t="str">
        <f t="shared" si="2"/>
        <v>1</v>
      </c>
      <c r="J4" s="74" t="s">
        <v>29</v>
      </c>
      <c r="K4" s="75" t="str">
        <f t="shared" si="3"/>
        <v>5</v>
      </c>
      <c r="L4" s="74">
        <v>30</v>
      </c>
      <c r="M4" s="75">
        <f t="shared" si="4"/>
        <v>30</v>
      </c>
      <c r="N4" s="74">
        <v>16</v>
      </c>
      <c r="O4" s="75">
        <f t="shared" si="5"/>
        <v>16</v>
      </c>
      <c r="P4" s="74">
        <v>0</v>
      </c>
      <c r="Q4" s="75">
        <f t="shared" si="6"/>
        <v>0</v>
      </c>
      <c r="R4" s="74" t="s">
        <v>33</v>
      </c>
      <c r="S4" s="75" t="str">
        <f t="shared" si="7"/>
        <v>2</v>
      </c>
      <c r="T4" s="74" t="s">
        <v>21</v>
      </c>
      <c r="U4" s="75" t="str">
        <f t="shared" si="8"/>
        <v>0</v>
      </c>
      <c r="V4" s="74" t="s">
        <v>21</v>
      </c>
      <c r="W4" s="75" t="str">
        <f t="shared" si="9"/>
        <v>0</v>
      </c>
      <c r="X4" s="76"/>
    </row>
    <row r="5" spans="1:24" s="8" customFormat="1" ht="26.4" x14ac:dyDescent="0.3">
      <c r="A5" s="9">
        <v>3</v>
      </c>
      <c r="B5" s="77" t="s">
        <v>101</v>
      </c>
      <c r="C5" s="77" t="s">
        <v>102</v>
      </c>
      <c r="D5" s="78" t="s">
        <v>34</v>
      </c>
      <c r="E5" s="73">
        <f t="shared" si="0"/>
        <v>58</v>
      </c>
      <c r="F5" s="74">
        <v>6.59</v>
      </c>
      <c r="G5" s="75">
        <f t="shared" si="1"/>
        <v>5</v>
      </c>
      <c r="H5" s="74" t="s">
        <v>18</v>
      </c>
      <c r="I5" s="75" t="str">
        <f t="shared" si="2"/>
        <v>5</v>
      </c>
      <c r="J5" s="74">
        <v>0</v>
      </c>
      <c r="K5" s="75">
        <f t="shared" si="3"/>
        <v>0</v>
      </c>
      <c r="L5" s="74">
        <v>28</v>
      </c>
      <c r="M5" s="75">
        <f t="shared" si="4"/>
        <v>28</v>
      </c>
      <c r="N5" s="74">
        <v>18</v>
      </c>
      <c r="O5" s="75">
        <f t="shared" si="5"/>
        <v>18</v>
      </c>
      <c r="P5" s="74">
        <v>0</v>
      </c>
      <c r="Q5" s="75">
        <f t="shared" si="6"/>
        <v>0</v>
      </c>
      <c r="R5" s="74" t="s">
        <v>20</v>
      </c>
      <c r="S5" s="75" t="str">
        <f t="shared" si="7"/>
        <v>0</v>
      </c>
      <c r="T5" s="74" t="s">
        <v>21</v>
      </c>
      <c r="U5" s="75" t="str">
        <f t="shared" si="8"/>
        <v>0</v>
      </c>
      <c r="V5" s="74" t="s">
        <v>23</v>
      </c>
      <c r="W5" s="75" t="str">
        <f t="shared" si="9"/>
        <v>2</v>
      </c>
      <c r="X5" s="76"/>
    </row>
    <row r="6" spans="1:24" s="8" customFormat="1" ht="26.4" x14ac:dyDescent="0.3">
      <c r="A6" s="9">
        <v>4</v>
      </c>
      <c r="B6" s="72" t="s">
        <v>103</v>
      </c>
      <c r="C6" s="72" t="s">
        <v>25</v>
      </c>
      <c r="D6" s="72" t="s">
        <v>38</v>
      </c>
      <c r="E6" s="73">
        <f t="shared" si="0"/>
        <v>57</v>
      </c>
      <c r="F6" s="74">
        <v>7.48</v>
      </c>
      <c r="G6" s="75">
        <f t="shared" si="1"/>
        <v>5</v>
      </c>
      <c r="H6" s="74" t="s">
        <v>18</v>
      </c>
      <c r="I6" s="75" t="str">
        <f t="shared" si="2"/>
        <v>5</v>
      </c>
      <c r="J6" s="74">
        <v>0</v>
      </c>
      <c r="K6" s="75">
        <f t="shared" si="3"/>
        <v>0</v>
      </c>
      <c r="L6" s="74">
        <v>30</v>
      </c>
      <c r="M6" s="75">
        <f t="shared" si="4"/>
        <v>30</v>
      </c>
      <c r="N6" s="74">
        <v>17</v>
      </c>
      <c r="O6" s="75">
        <f t="shared" si="5"/>
        <v>17</v>
      </c>
      <c r="P6" s="74">
        <v>0</v>
      </c>
      <c r="Q6" s="75">
        <f t="shared" si="6"/>
        <v>0</v>
      </c>
      <c r="R6" s="74" t="s">
        <v>20</v>
      </c>
      <c r="S6" s="75" t="str">
        <f t="shared" si="7"/>
        <v>0</v>
      </c>
      <c r="T6" s="74" t="s">
        <v>21</v>
      </c>
      <c r="U6" s="75" t="str">
        <f t="shared" si="8"/>
        <v>0</v>
      </c>
      <c r="V6" s="74" t="s">
        <v>21</v>
      </c>
      <c r="W6" s="75" t="str">
        <f t="shared" si="9"/>
        <v>0</v>
      </c>
      <c r="X6" s="76"/>
    </row>
    <row r="7" spans="1:24" s="8" customFormat="1" ht="26.4" x14ac:dyDescent="0.3">
      <c r="A7" s="9">
        <v>5</v>
      </c>
      <c r="B7" s="77" t="s">
        <v>44</v>
      </c>
      <c r="C7" s="77" t="s">
        <v>25</v>
      </c>
      <c r="D7" s="78" t="s">
        <v>36</v>
      </c>
      <c r="E7" s="73">
        <f t="shared" si="0"/>
        <v>56</v>
      </c>
      <c r="F7" s="74">
        <v>6.91</v>
      </c>
      <c r="G7" s="75">
        <f t="shared" si="1"/>
        <v>5</v>
      </c>
      <c r="H7" s="74">
        <v>0</v>
      </c>
      <c r="I7" s="75">
        <f t="shared" si="2"/>
        <v>0</v>
      </c>
      <c r="J7" s="74" t="s">
        <v>29</v>
      </c>
      <c r="K7" s="75" t="str">
        <f t="shared" si="3"/>
        <v>5</v>
      </c>
      <c r="L7" s="74">
        <v>25</v>
      </c>
      <c r="M7" s="75">
        <f t="shared" si="4"/>
        <v>25</v>
      </c>
      <c r="N7" s="74">
        <v>21</v>
      </c>
      <c r="O7" s="75">
        <f t="shared" si="5"/>
        <v>21</v>
      </c>
      <c r="P7" s="74">
        <v>0</v>
      </c>
      <c r="Q7" s="75">
        <f t="shared" si="6"/>
        <v>0</v>
      </c>
      <c r="R7" s="74" t="s">
        <v>20</v>
      </c>
      <c r="S7" s="75" t="str">
        <f t="shared" si="7"/>
        <v>0</v>
      </c>
      <c r="T7" s="74" t="s">
        <v>21</v>
      </c>
      <c r="U7" s="75" t="str">
        <f t="shared" si="8"/>
        <v>0</v>
      </c>
      <c r="V7" s="74" t="s">
        <v>21</v>
      </c>
      <c r="W7" s="75">
        <f>0</f>
        <v>0</v>
      </c>
      <c r="X7" s="76"/>
    </row>
    <row r="8" spans="1:24" s="8" customFormat="1" ht="26.4" x14ac:dyDescent="0.3">
      <c r="A8" s="9">
        <v>6</v>
      </c>
      <c r="B8" s="72" t="s">
        <v>94</v>
      </c>
      <c r="C8" s="72" t="s">
        <v>102</v>
      </c>
      <c r="D8" s="72" t="s">
        <v>35</v>
      </c>
      <c r="E8" s="73">
        <f>G8+I8+K8+M8+O8+Q8+S8+U8+W8</f>
        <v>55</v>
      </c>
      <c r="F8" s="74">
        <v>7.49</v>
      </c>
      <c r="G8" s="75">
        <f t="shared" si="1"/>
        <v>5</v>
      </c>
      <c r="H8" s="74" t="s">
        <v>18</v>
      </c>
      <c r="I8" s="75" t="str">
        <f t="shared" si="2"/>
        <v>5</v>
      </c>
      <c r="J8" s="74">
        <v>0</v>
      </c>
      <c r="K8" s="75">
        <f t="shared" si="3"/>
        <v>0</v>
      </c>
      <c r="L8" s="74">
        <v>30</v>
      </c>
      <c r="M8" s="75">
        <f t="shared" si="4"/>
        <v>30</v>
      </c>
      <c r="N8" s="74">
        <v>15</v>
      </c>
      <c r="O8" s="75">
        <f t="shared" si="5"/>
        <v>15</v>
      </c>
      <c r="P8" s="74">
        <v>0</v>
      </c>
      <c r="Q8" s="75">
        <f t="shared" si="6"/>
        <v>0</v>
      </c>
      <c r="R8" s="74" t="s">
        <v>20</v>
      </c>
      <c r="S8" s="75" t="str">
        <f t="shared" si="7"/>
        <v>0</v>
      </c>
      <c r="T8" s="74" t="s">
        <v>21</v>
      </c>
      <c r="U8" s="75" t="str">
        <f t="shared" si="8"/>
        <v>0</v>
      </c>
      <c r="V8" s="74" t="s">
        <v>21</v>
      </c>
      <c r="W8" s="75" t="str">
        <f t="shared" ref="W8:W9" si="10">IF(V8="ΝΑΙ", "2", IF(V8="ΟΧΙ", "0",))</f>
        <v>0</v>
      </c>
      <c r="X8" s="76"/>
    </row>
    <row r="9" spans="1:24" s="8" customFormat="1" ht="26.4" x14ac:dyDescent="0.3">
      <c r="A9" s="9">
        <v>7</v>
      </c>
      <c r="B9" s="77" t="s">
        <v>108</v>
      </c>
      <c r="C9" s="77" t="s">
        <v>53</v>
      </c>
      <c r="D9" s="78" t="s">
        <v>37</v>
      </c>
      <c r="E9" s="73">
        <f t="shared" ref="E9" si="11">G9+I9+K9+M9+O9+Q9+S9+U9+W9</f>
        <v>53</v>
      </c>
      <c r="F9" s="74">
        <v>7.04</v>
      </c>
      <c r="G9" s="75">
        <f t="shared" si="1"/>
        <v>5</v>
      </c>
      <c r="H9" s="74">
        <v>0</v>
      </c>
      <c r="I9" s="75">
        <f t="shared" si="2"/>
        <v>0</v>
      </c>
      <c r="J9" s="74">
        <v>0</v>
      </c>
      <c r="K9" s="75">
        <f t="shared" si="3"/>
        <v>0</v>
      </c>
      <c r="L9" s="74">
        <v>30</v>
      </c>
      <c r="M9" s="75">
        <f t="shared" si="4"/>
        <v>30</v>
      </c>
      <c r="N9" s="74">
        <v>16</v>
      </c>
      <c r="O9" s="75">
        <f t="shared" si="5"/>
        <v>16</v>
      </c>
      <c r="P9" s="74">
        <v>2</v>
      </c>
      <c r="Q9" s="75">
        <f t="shared" si="6"/>
        <v>2</v>
      </c>
      <c r="R9" s="74" t="s">
        <v>20</v>
      </c>
      <c r="S9" s="75" t="str">
        <f t="shared" si="7"/>
        <v>0</v>
      </c>
      <c r="T9" s="74" t="s">
        <v>21</v>
      </c>
      <c r="U9" s="75" t="str">
        <f t="shared" si="8"/>
        <v>0</v>
      </c>
      <c r="V9" s="74" t="s">
        <v>21</v>
      </c>
      <c r="W9" s="75" t="str">
        <f t="shared" si="10"/>
        <v>0</v>
      </c>
      <c r="X9" s="76"/>
    </row>
    <row r="10" spans="1:24" s="8" customFormat="1" ht="26.4" x14ac:dyDescent="0.3">
      <c r="A10" s="9">
        <v>8</v>
      </c>
      <c r="B10" s="72" t="s">
        <v>109</v>
      </c>
      <c r="C10" s="72" t="s">
        <v>95</v>
      </c>
      <c r="D10" s="72" t="s">
        <v>39</v>
      </c>
      <c r="E10" s="73">
        <f>G10+I10+K10+M10+O10+Q10+S10+U10+W10</f>
        <v>29</v>
      </c>
      <c r="F10" s="74">
        <v>7.4</v>
      </c>
      <c r="G10" s="75">
        <f t="shared" si="1"/>
        <v>5</v>
      </c>
      <c r="H10" s="74">
        <v>0</v>
      </c>
      <c r="I10" s="75">
        <f t="shared" si="2"/>
        <v>0</v>
      </c>
      <c r="J10" s="74" t="s">
        <v>29</v>
      </c>
      <c r="K10" s="75" t="str">
        <f t="shared" si="3"/>
        <v>5</v>
      </c>
      <c r="L10" s="74">
        <v>0</v>
      </c>
      <c r="M10" s="75">
        <f>IF(L10&lt;=30, L10, IF(L10&gt;30, 30))</f>
        <v>0</v>
      </c>
      <c r="N10" s="74">
        <v>19</v>
      </c>
      <c r="O10" s="75">
        <f t="shared" si="5"/>
        <v>19</v>
      </c>
      <c r="P10" s="74">
        <v>0</v>
      </c>
      <c r="Q10" s="75">
        <f t="shared" si="6"/>
        <v>0</v>
      </c>
      <c r="R10" s="74" t="s">
        <v>20</v>
      </c>
      <c r="S10" s="75" t="str">
        <f t="shared" si="7"/>
        <v>0</v>
      </c>
      <c r="T10" s="74" t="s">
        <v>21</v>
      </c>
      <c r="U10" s="75" t="str">
        <f t="shared" si="8"/>
        <v>0</v>
      </c>
      <c r="V10" s="74" t="s">
        <v>21</v>
      </c>
      <c r="W10" s="75">
        <v>0</v>
      </c>
      <c r="X10" s="76"/>
    </row>
    <row r="11" spans="1:24" s="8" customFormat="1" ht="26.4" x14ac:dyDescent="0.3">
      <c r="A11" s="9">
        <v>9</v>
      </c>
      <c r="B11" s="77" t="s">
        <v>110</v>
      </c>
      <c r="C11" s="77" t="s">
        <v>26</v>
      </c>
      <c r="D11" s="78" t="s">
        <v>22</v>
      </c>
      <c r="E11" s="73">
        <f>G11+I11+K11+M11+O11+Q11+S11+U11+W11</f>
        <v>25</v>
      </c>
      <c r="F11" s="74">
        <v>6.85</v>
      </c>
      <c r="G11" s="75">
        <f t="shared" si="1"/>
        <v>5</v>
      </c>
      <c r="H11" s="74">
        <v>0</v>
      </c>
      <c r="I11" s="75">
        <f t="shared" si="2"/>
        <v>0</v>
      </c>
      <c r="J11" s="74">
        <v>0</v>
      </c>
      <c r="K11" s="75">
        <f t="shared" si="3"/>
        <v>0</v>
      </c>
      <c r="L11" s="74">
        <v>0</v>
      </c>
      <c r="M11" s="75">
        <f t="shared" ref="M11" si="12">IF(L11&lt;=30, L11, IF(L11&gt;30, 30))</f>
        <v>0</v>
      </c>
      <c r="N11" s="74">
        <v>20</v>
      </c>
      <c r="O11" s="75">
        <f t="shared" si="5"/>
        <v>20</v>
      </c>
      <c r="P11" s="74">
        <v>0</v>
      </c>
      <c r="Q11" s="75">
        <f t="shared" si="6"/>
        <v>0</v>
      </c>
      <c r="R11" s="74" t="s">
        <v>20</v>
      </c>
      <c r="S11" s="75" t="str">
        <f t="shared" si="7"/>
        <v>0</v>
      </c>
      <c r="T11" s="74" t="s">
        <v>21</v>
      </c>
      <c r="U11" s="75" t="str">
        <f t="shared" si="8"/>
        <v>0</v>
      </c>
      <c r="V11" s="74" t="s">
        <v>21</v>
      </c>
      <c r="W11" s="75" t="str">
        <f>IF(V11="ΝΑΙ", "2", IF(V11="ΟΧΙ", "0",))</f>
        <v>0</v>
      </c>
      <c r="X11" s="76"/>
    </row>
    <row r="12" spans="1:24" x14ac:dyDescent="0.3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</row>
    <row r="13" spans="1:24" x14ac:dyDescent="0.3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</row>
    <row r="14" spans="1:24" x14ac:dyDescent="0.3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</row>
    <row r="15" spans="1:24" x14ac:dyDescent="0.3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</row>
    <row r="16" spans="1:24" x14ac:dyDescent="0.3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2:24" x14ac:dyDescent="0.3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</row>
    <row r="18" spans="2:24" x14ac:dyDescent="0.3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</row>
    <row r="19" spans="2:24" x14ac:dyDescent="0.3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</row>
    <row r="20" spans="2:24" x14ac:dyDescent="0.3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</row>
    <row r="21" spans="2:24" x14ac:dyDescent="0.3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</row>
  </sheetData>
  <dataValidations count="4">
    <dataValidation type="list" allowBlank="1" showErrorMessage="1" sqref="H3:H11" xr:uid="{F3AB7F6F-4F06-41AB-AE2C-AE68E35DD8A5}">
      <formula1>"B2,C1,C2,0"</formula1>
    </dataValidation>
    <dataValidation type="list" allowBlank="1" showErrorMessage="1" sqref="J3:J11" xr:uid="{9A26CB55-8B1C-47F3-9456-28BF7062A294}">
      <formula1>"Msc,PHD,0"</formula1>
    </dataValidation>
    <dataValidation type="list" allowBlank="1" showErrorMessage="1" sqref="R3:R11" xr:uid="{6894AC49-768F-47E1-93F2-A8ACBD3A13FD}">
      <formula1>"ΑΜΕΑ &gt;= 50%,ΑΜΕΑ &lt; 50%"</formula1>
    </dataValidation>
    <dataValidation type="list" allowBlank="1" showErrorMessage="1" sqref="T3:T11 V3:V11" xr:uid="{7F7B5144-0609-48ED-B1AF-9A9369C7A376}">
      <formula1>"ΝΑΙ,ΟΧΙ"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C42D-A48B-4E62-AA6F-2BF8E8913EDA}">
  <dimension ref="A1:W6"/>
  <sheetViews>
    <sheetView workbookViewId="0">
      <selection activeCell="W6" sqref="A1:W6"/>
    </sheetView>
  </sheetViews>
  <sheetFormatPr defaultRowHeight="14.4" x14ac:dyDescent="0.3"/>
  <cols>
    <col min="2" max="2" width="24.33203125" customWidth="1"/>
    <col min="3" max="3" width="13.6640625" customWidth="1"/>
    <col min="4" max="4" width="20.33203125" customWidth="1"/>
    <col min="5" max="5" width="12.21875" customWidth="1"/>
    <col min="10" max="10" width="17.77734375" customWidth="1"/>
    <col min="12" max="12" width="16.21875" customWidth="1"/>
    <col min="14" max="14" width="11.77734375" customWidth="1"/>
    <col min="16" max="16" width="16.6640625" customWidth="1"/>
    <col min="18" max="18" width="14.21875" customWidth="1"/>
    <col min="20" max="20" width="22.33203125" customWidth="1"/>
    <col min="22" max="22" width="11.6640625" customWidth="1"/>
  </cols>
  <sheetData>
    <row r="1" spans="1:23" ht="15.6" x14ac:dyDescent="0.3">
      <c r="A1" s="61"/>
      <c r="B1" s="81" t="s">
        <v>46</v>
      </c>
      <c r="C1" s="8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78" x14ac:dyDescent="0.3">
      <c r="A2" s="82" t="s">
        <v>1</v>
      </c>
      <c r="B2" s="62" t="s">
        <v>2</v>
      </c>
      <c r="C2" s="62" t="s">
        <v>3</v>
      </c>
      <c r="D2" s="62" t="s">
        <v>45</v>
      </c>
      <c r="E2" s="63" t="s">
        <v>5</v>
      </c>
      <c r="F2" s="62" t="s">
        <v>6</v>
      </c>
      <c r="G2" s="64" t="s">
        <v>7</v>
      </c>
      <c r="H2" s="62" t="s">
        <v>8</v>
      </c>
      <c r="I2" s="64" t="s">
        <v>9</v>
      </c>
      <c r="J2" s="62" t="s">
        <v>10</v>
      </c>
      <c r="K2" s="64" t="s">
        <v>9</v>
      </c>
      <c r="L2" s="62" t="s">
        <v>11</v>
      </c>
      <c r="M2" s="64" t="s">
        <v>9</v>
      </c>
      <c r="N2" s="62" t="s">
        <v>12</v>
      </c>
      <c r="O2" s="64" t="s">
        <v>9</v>
      </c>
      <c r="P2" s="62" t="s">
        <v>13</v>
      </c>
      <c r="Q2" s="64" t="s">
        <v>9</v>
      </c>
      <c r="R2" s="62" t="s">
        <v>14</v>
      </c>
      <c r="S2" s="64" t="s">
        <v>9</v>
      </c>
      <c r="T2" s="62" t="s">
        <v>15</v>
      </c>
      <c r="U2" s="64" t="s">
        <v>9</v>
      </c>
      <c r="V2" s="62" t="s">
        <v>16</v>
      </c>
      <c r="W2" s="65" t="s">
        <v>9</v>
      </c>
    </row>
    <row r="3" spans="1:23" ht="15.6" x14ac:dyDescent="0.3">
      <c r="A3" s="83">
        <v>1</v>
      </c>
      <c r="B3" s="84" t="s">
        <v>99</v>
      </c>
      <c r="C3" s="84" t="s">
        <v>53</v>
      </c>
      <c r="D3" s="85" t="s">
        <v>48</v>
      </c>
      <c r="E3" s="86">
        <f t="shared" ref="E3:E5" si="0">G3+I3+K3+M3+O3+Q3+S3+U3+W3</f>
        <v>45</v>
      </c>
      <c r="F3" s="87">
        <v>7.86</v>
      </c>
      <c r="G3" s="88">
        <f t="shared" ref="G3:G5" si="1">IF(F3&gt;=8.5, 15, IF(F3&gt;=7.5, 10, IF(F3&gt;=6.5, 5, 0)))</f>
        <v>10</v>
      </c>
      <c r="H3" s="87" t="s">
        <v>18</v>
      </c>
      <c r="I3" s="88" t="str">
        <f>IF(H3="B2", "1", IF(H3="C1", "2", IF(H3="C2","5",IF(H3=0,0))))</f>
        <v>5</v>
      </c>
      <c r="J3" s="87">
        <v>0</v>
      </c>
      <c r="K3" s="88">
        <f t="shared" ref="K3:K5" si="2">IF(J3="Msc","5",IF(J3="PHD",10,IF(J3=0,0)))</f>
        <v>0</v>
      </c>
      <c r="L3" s="87">
        <v>0</v>
      </c>
      <c r="M3" s="88">
        <f t="shared" ref="M3:M5" si="3">IF(L3&lt;=30, L3, IF(L3&gt;30, 30))</f>
        <v>0</v>
      </c>
      <c r="N3" s="87">
        <v>30</v>
      </c>
      <c r="O3" s="88">
        <f t="shared" ref="O3:O5" si="4">IF(N3&lt;=30, N3, IF(N3&gt;30, 30))</f>
        <v>30</v>
      </c>
      <c r="P3" s="87">
        <v>0</v>
      </c>
      <c r="Q3" s="88">
        <f t="shared" ref="Q3:Q5" si="5">IF(P3&lt;=4, P3, IF(P3&gt;4, (P3-4)*2+4))</f>
        <v>0</v>
      </c>
      <c r="R3" s="87" t="s">
        <v>20</v>
      </c>
      <c r="S3" s="88" t="str">
        <f t="shared" ref="S3:S5" si="6">IF(R3="ΑΜΕΑ &gt;= 50%", "2", IF(R3="ΑΜΕΑ &lt; 50%", "0",))</f>
        <v>0</v>
      </c>
      <c r="T3" s="87" t="s">
        <v>21</v>
      </c>
      <c r="U3" s="88" t="str">
        <f t="shared" ref="U3:U5" si="7">IF(T3="ΝΑΙ", "2", IF(T3="ΟΧΙ", "0",))</f>
        <v>0</v>
      </c>
      <c r="V3" s="87" t="s">
        <v>21</v>
      </c>
      <c r="W3" s="88" t="str">
        <f t="shared" ref="W3:W5" si="8">IF(V3="ΝΑΙ", "2", IF(V3="ΟΧΙ", "0",))</f>
        <v>0</v>
      </c>
    </row>
    <row r="4" spans="1:23" ht="15.6" x14ac:dyDescent="0.3">
      <c r="A4" s="83">
        <v>2</v>
      </c>
      <c r="B4" s="84" t="s">
        <v>100</v>
      </c>
      <c r="C4" s="84" t="s">
        <v>25</v>
      </c>
      <c r="D4" s="85" t="s">
        <v>49</v>
      </c>
      <c r="E4" s="86">
        <f t="shared" si="0"/>
        <v>45</v>
      </c>
      <c r="F4" s="87">
        <v>7.54</v>
      </c>
      <c r="G4" s="88">
        <f t="shared" si="1"/>
        <v>10</v>
      </c>
      <c r="H4" s="87" t="s">
        <v>18</v>
      </c>
      <c r="I4" s="88" t="str">
        <f>IF(H4="B2", "1", IF(H4="C1", "2", IF(H4="C2","5",IF(H4=0,0))))</f>
        <v>5</v>
      </c>
      <c r="J4" s="87">
        <v>0</v>
      </c>
      <c r="K4" s="88">
        <f t="shared" si="2"/>
        <v>0</v>
      </c>
      <c r="L4" s="87">
        <v>0</v>
      </c>
      <c r="M4" s="88">
        <f t="shared" si="3"/>
        <v>0</v>
      </c>
      <c r="N4" s="87">
        <v>30</v>
      </c>
      <c r="O4" s="88">
        <f t="shared" si="4"/>
        <v>30</v>
      </c>
      <c r="P4" s="87">
        <v>0</v>
      </c>
      <c r="Q4" s="88">
        <f t="shared" si="5"/>
        <v>0</v>
      </c>
      <c r="R4" s="87" t="s">
        <v>20</v>
      </c>
      <c r="S4" s="88" t="str">
        <f t="shared" si="6"/>
        <v>0</v>
      </c>
      <c r="T4" s="87" t="s">
        <v>21</v>
      </c>
      <c r="U4" s="88" t="str">
        <f t="shared" si="7"/>
        <v>0</v>
      </c>
      <c r="V4" s="87" t="s">
        <v>21</v>
      </c>
      <c r="W4" s="88" t="str">
        <f t="shared" si="8"/>
        <v>0</v>
      </c>
    </row>
    <row r="5" spans="1:23" ht="15.6" x14ac:dyDescent="0.3">
      <c r="A5" s="83">
        <v>3</v>
      </c>
      <c r="B5" s="83" t="s">
        <v>98</v>
      </c>
      <c r="C5" s="83" t="s">
        <v>41</v>
      </c>
      <c r="D5" s="85" t="s">
        <v>50</v>
      </c>
      <c r="E5" s="86">
        <f t="shared" si="0"/>
        <v>40</v>
      </c>
      <c r="F5" s="87">
        <v>7.19</v>
      </c>
      <c r="G5" s="88">
        <f t="shared" si="1"/>
        <v>5</v>
      </c>
      <c r="H5" s="87" t="s">
        <v>18</v>
      </c>
      <c r="I5" s="88" t="str">
        <f>IF(H5="B2", "1", IF(H5="C1", "2", IF(H5="C2","5",IF(H5=0,0))))</f>
        <v>5</v>
      </c>
      <c r="J5" s="87">
        <v>0</v>
      </c>
      <c r="K5" s="88">
        <f t="shared" si="2"/>
        <v>0</v>
      </c>
      <c r="L5" s="87">
        <v>0</v>
      </c>
      <c r="M5" s="88">
        <f t="shared" si="3"/>
        <v>0</v>
      </c>
      <c r="N5" s="87">
        <v>30</v>
      </c>
      <c r="O5" s="88">
        <f t="shared" si="4"/>
        <v>30</v>
      </c>
      <c r="P5" s="87">
        <v>0</v>
      </c>
      <c r="Q5" s="88">
        <f t="shared" si="5"/>
        <v>0</v>
      </c>
      <c r="R5" s="87" t="s">
        <v>20</v>
      </c>
      <c r="S5" s="88" t="str">
        <f t="shared" si="6"/>
        <v>0</v>
      </c>
      <c r="T5" s="87" t="s">
        <v>21</v>
      </c>
      <c r="U5" s="88" t="str">
        <f t="shared" si="7"/>
        <v>0</v>
      </c>
      <c r="V5" s="87" t="s">
        <v>21</v>
      </c>
      <c r="W5" s="88" t="str">
        <f t="shared" si="8"/>
        <v>0</v>
      </c>
    </row>
    <row r="6" spans="1:23" ht="15.6" x14ac:dyDescent="0.3">
      <c r="A6" s="83">
        <v>4</v>
      </c>
      <c r="B6" s="84" t="s">
        <v>56</v>
      </c>
      <c r="C6" s="84" t="s">
        <v>42</v>
      </c>
      <c r="D6" s="85" t="s">
        <v>55</v>
      </c>
      <c r="E6" s="86">
        <f>G6+I6+K6+M6+O6+Q6+S6+U6+W6</f>
        <v>40</v>
      </c>
      <c r="F6" s="87">
        <v>6.88</v>
      </c>
      <c r="G6" s="88">
        <f>IF(F6&gt;=8.5, 15, IF(F6&gt;=7.5, 10, IF(F6&gt;=6.5, 5, 0)))</f>
        <v>5</v>
      </c>
      <c r="H6" s="87" t="s">
        <v>18</v>
      </c>
      <c r="I6" s="88" t="str">
        <f>IF(H6="B2", "1", IF(H6="C1", "2", IF(H6="C2","5",IF(H6=0,0))))</f>
        <v>5</v>
      </c>
      <c r="J6" s="87">
        <v>0</v>
      </c>
      <c r="K6" s="88">
        <f>IF(J6="Msc","5",IF(J6="PHD",10,IF(J6=0,0)))</f>
        <v>0</v>
      </c>
      <c r="L6" s="87">
        <v>0</v>
      </c>
      <c r="M6" s="88">
        <f>IF(L6&lt;=30, L6, IF(L6&gt;30, 30))</f>
        <v>0</v>
      </c>
      <c r="N6" s="87">
        <v>30</v>
      </c>
      <c r="O6" s="88">
        <f>IF(N6&lt;=30, N6, IF(N6&gt;30, 30))</f>
        <v>30</v>
      </c>
      <c r="P6" s="87">
        <v>0</v>
      </c>
      <c r="Q6" s="88">
        <f>IF(P6&lt;=4, P6, IF(P6&gt;4, (P6-4)*2+4))</f>
        <v>0</v>
      </c>
      <c r="R6" s="87" t="s">
        <v>20</v>
      </c>
      <c r="S6" s="88" t="str">
        <f>IF(R6="ΑΜΕΑ &gt;= 50%", "2", IF(R6="ΑΜΕΑ &lt; 50%", "0",))</f>
        <v>0</v>
      </c>
      <c r="T6" s="87" t="s">
        <v>21</v>
      </c>
      <c r="U6" s="88" t="str">
        <f>IF(T6="ΝΑΙ", "2", IF(T6="ΟΧΙ", "0",))</f>
        <v>0</v>
      </c>
      <c r="V6" s="87" t="s">
        <v>21</v>
      </c>
      <c r="W6" s="88" t="str">
        <f>IF(V6="ΝΑΙ", "2", IF(V6="ΟΧΙ", "0",))</f>
        <v>0</v>
      </c>
    </row>
  </sheetData>
  <dataValidations count="4">
    <dataValidation type="list" allowBlank="1" showErrorMessage="1" sqref="H3:H6" xr:uid="{9A5A6EBF-83AA-4C7C-A99E-6D5F7BEC2A23}">
      <formula1>"B2,C1,C2,0"</formula1>
    </dataValidation>
    <dataValidation type="list" allowBlank="1" showErrorMessage="1" sqref="J3:J6" xr:uid="{A4E96B3B-11BA-473B-80C7-AC669CA95640}">
      <formula1>"Msc,PHD,0"</formula1>
    </dataValidation>
    <dataValidation type="list" allowBlank="1" showErrorMessage="1" sqref="R3:R6" xr:uid="{C9CD2309-DF55-4D2E-9CAC-BA1941B16368}">
      <formula1>"ΑΜΕΑ &gt;= 50%,ΑΜΕΑ &lt; 50%"</formula1>
    </dataValidation>
    <dataValidation type="list" allowBlank="1" showErrorMessage="1" sqref="V3:V6 T3:T6" xr:uid="{71CD5EF6-7D7E-4307-8A38-680BFC1EA316}">
      <formula1>"ΝΑΙ,ΟΧΙ"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1FCA-593E-43B1-AD62-0602D1EB330D}">
  <dimension ref="A1:C4"/>
  <sheetViews>
    <sheetView workbookViewId="0">
      <selection activeCell="C4" sqref="A1:C4"/>
    </sheetView>
  </sheetViews>
  <sheetFormatPr defaultRowHeight="14.4" x14ac:dyDescent="0.3"/>
  <cols>
    <col min="2" max="2" width="19.109375" customWidth="1"/>
    <col min="3" max="3" width="96.21875" customWidth="1"/>
  </cols>
  <sheetData>
    <row r="1" spans="1:3" x14ac:dyDescent="0.3">
      <c r="A1" s="35"/>
      <c r="B1" s="47"/>
      <c r="C1" s="36" t="s">
        <v>84</v>
      </c>
    </row>
    <row r="2" spans="1:3" x14ac:dyDescent="0.3">
      <c r="A2" s="37" t="s">
        <v>1</v>
      </c>
      <c r="B2" s="37" t="s">
        <v>83</v>
      </c>
      <c r="C2" s="38"/>
    </row>
    <row r="3" spans="1:3" x14ac:dyDescent="0.3">
      <c r="A3" s="39">
        <v>1</v>
      </c>
      <c r="B3" s="40" t="s">
        <v>91</v>
      </c>
      <c r="C3" s="41" t="s">
        <v>92</v>
      </c>
    </row>
    <row r="4" spans="1:3" x14ac:dyDescent="0.3">
      <c r="A4" s="42">
        <v>2</v>
      </c>
      <c r="B4" s="43" t="s">
        <v>93</v>
      </c>
      <c r="C4" s="4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5187-81BD-4E41-957B-7DF835AE0E2C}">
  <dimension ref="A1:W3"/>
  <sheetViews>
    <sheetView topLeftCell="B1" workbookViewId="0">
      <selection activeCell="W3" sqref="A1:W3"/>
    </sheetView>
  </sheetViews>
  <sheetFormatPr defaultRowHeight="14.4" x14ac:dyDescent="0.3"/>
  <cols>
    <col min="2" max="2" width="30.5546875" customWidth="1"/>
    <col min="3" max="3" width="18.21875" customWidth="1"/>
    <col min="4" max="4" width="21.88671875" customWidth="1"/>
    <col min="5" max="5" width="14.5546875" customWidth="1"/>
    <col min="6" max="6" width="12.6640625" customWidth="1"/>
    <col min="7" max="8" width="15.5546875" customWidth="1"/>
    <col min="10" max="10" width="22" customWidth="1"/>
    <col min="12" max="12" width="20.33203125" customWidth="1"/>
    <col min="14" max="14" width="15.88671875" customWidth="1"/>
    <col min="16" max="16" width="17.33203125" customWidth="1"/>
    <col min="18" max="18" width="16.88671875" customWidth="1"/>
    <col min="20" max="20" width="21.21875" customWidth="1"/>
    <col min="22" max="22" width="20.88671875" customWidth="1"/>
  </cols>
  <sheetData>
    <row r="1" spans="1:23" ht="15.6" x14ac:dyDescent="0.3">
      <c r="A1" s="89"/>
      <c r="B1" s="81" t="s">
        <v>54</v>
      </c>
      <c r="C1" s="81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78" x14ac:dyDescent="0.3">
      <c r="A2" s="82" t="s">
        <v>1</v>
      </c>
      <c r="B2" s="62" t="s">
        <v>2</v>
      </c>
      <c r="C2" s="62" t="s">
        <v>3</v>
      </c>
      <c r="D2" s="62" t="s">
        <v>45</v>
      </c>
      <c r="E2" s="63" t="s">
        <v>5</v>
      </c>
      <c r="F2" s="62" t="s">
        <v>6</v>
      </c>
      <c r="G2" s="64" t="s">
        <v>7</v>
      </c>
      <c r="H2" s="62" t="s">
        <v>8</v>
      </c>
      <c r="I2" s="64" t="s">
        <v>9</v>
      </c>
      <c r="J2" s="62" t="s">
        <v>10</v>
      </c>
      <c r="K2" s="64" t="s">
        <v>9</v>
      </c>
      <c r="L2" s="62" t="s">
        <v>11</v>
      </c>
      <c r="M2" s="64" t="s">
        <v>9</v>
      </c>
      <c r="N2" s="62" t="s">
        <v>12</v>
      </c>
      <c r="O2" s="64" t="s">
        <v>9</v>
      </c>
      <c r="P2" s="62" t="s">
        <v>13</v>
      </c>
      <c r="Q2" s="64" t="s">
        <v>9</v>
      </c>
      <c r="R2" s="62" t="s">
        <v>14</v>
      </c>
      <c r="S2" s="64" t="s">
        <v>9</v>
      </c>
      <c r="T2" s="62" t="s">
        <v>15</v>
      </c>
      <c r="U2" s="64" t="s">
        <v>9</v>
      </c>
      <c r="V2" s="62" t="s">
        <v>16</v>
      </c>
      <c r="W2" s="65" t="s">
        <v>9</v>
      </c>
    </row>
    <row r="3" spans="1:23" s="8" customFormat="1" ht="15.6" x14ac:dyDescent="0.3">
      <c r="A3" s="83">
        <v>1</v>
      </c>
      <c r="B3" s="83" t="s">
        <v>51</v>
      </c>
      <c r="C3" s="83" t="s">
        <v>52</v>
      </c>
      <c r="D3" s="83" t="s">
        <v>47</v>
      </c>
      <c r="E3" s="86">
        <f>G3+I3+K3+M3+O3+Q3+S3+U3+W3</f>
        <v>35</v>
      </c>
      <c r="F3" s="90">
        <v>8.2899999999999991</v>
      </c>
      <c r="G3" s="91">
        <f>IF(F3&gt;=8.5, 15, IF(F3&gt;=7.5, 10, IF(F3&gt;=6.5, 5, 0)))</f>
        <v>10</v>
      </c>
      <c r="H3" s="90" t="s">
        <v>18</v>
      </c>
      <c r="I3" s="91" t="str">
        <f>IF(H3="B2", "1", IF(H3="C1", "2", IF(H3="C2","5",IF(H3=0,0))))</f>
        <v>5</v>
      </c>
      <c r="J3" s="90" t="s">
        <v>29</v>
      </c>
      <c r="K3" s="91" t="str">
        <f>IF(J3="Msc","5",IF(J3="PHD",10,IF(J3=0,0)))</f>
        <v>5</v>
      </c>
      <c r="L3" s="90">
        <v>0</v>
      </c>
      <c r="M3" s="91">
        <f>IF(L3&lt;=30, L3, IF(L3&gt;30, 30))</f>
        <v>0</v>
      </c>
      <c r="N3" s="90">
        <v>15</v>
      </c>
      <c r="O3" s="91">
        <f>IF(N3&lt;=30, N3, IF(N3&gt;30, 30))</f>
        <v>15</v>
      </c>
      <c r="P3" s="90">
        <v>0</v>
      </c>
      <c r="Q3" s="91">
        <f>IF(P3&lt;=4, P3, IF(P3&gt;4, (P3-4)*2+4))</f>
        <v>0</v>
      </c>
      <c r="R3" s="90" t="s">
        <v>20</v>
      </c>
      <c r="S3" s="91" t="str">
        <f>IF(R3="ΑΜΕΑ &gt;= 50%", "2", IF(R3="ΑΜΕΑ &lt; 50%", "0",))</f>
        <v>0</v>
      </c>
      <c r="T3" s="90" t="s">
        <v>21</v>
      </c>
      <c r="U3" s="91" t="str">
        <f>IF(T3="ΝΑΙ", "2", IF(T3="ΟΧΙ", "0",))</f>
        <v>0</v>
      </c>
      <c r="V3" s="90" t="s">
        <v>21</v>
      </c>
      <c r="W3" s="91" t="str">
        <f>IF(V3="ΝΑΙ", "2", IF(V3="ΟΧΙ", "0",))</f>
        <v>0</v>
      </c>
    </row>
  </sheetData>
  <dataValidations count="4">
    <dataValidation type="list" allowBlank="1" showErrorMessage="1" sqref="H3" xr:uid="{4A47AC86-C475-47A9-96FB-15B1328CFC61}">
      <formula1>"B2,C1,C2,0"</formula1>
    </dataValidation>
    <dataValidation type="list" allowBlank="1" showErrorMessage="1" sqref="J3" xr:uid="{755A76B7-3318-4454-AE82-B80D0D3A39AC}">
      <formula1>"Msc,PHD,0"</formula1>
    </dataValidation>
    <dataValidation type="list" allowBlank="1" showErrorMessage="1" sqref="R3" xr:uid="{CC00DE4C-1508-4AA6-BCC8-6AEB2A326EC8}">
      <formula1>"ΑΜΕΑ &gt;= 50%,ΑΜΕΑ &lt; 50%"</formula1>
    </dataValidation>
    <dataValidation type="list" allowBlank="1" showErrorMessage="1" sqref="V3 T3" xr:uid="{8EA0A6F9-29CA-401A-B614-2DE7BC8CC451}">
      <formula1>"ΝΑΙ,ΟΧΙ"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3796-698B-4BE3-81A3-FBB36F070E24}">
  <dimension ref="A1:W3"/>
  <sheetViews>
    <sheetView workbookViewId="0">
      <selection activeCell="W3" sqref="A1:W3"/>
    </sheetView>
  </sheetViews>
  <sheetFormatPr defaultRowHeight="14.4" x14ac:dyDescent="0.3"/>
  <cols>
    <col min="2" max="2" width="28.6640625" customWidth="1"/>
    <col min="3" max="3" width="17.5546875" customWidth="1"/>
    <col min="4" max="4" width="23.6640625" customWidth="1"/>
    <col min="6" max="6" width="14.21875" customWidth="1"/>
    <col min="7" max="7" width="14.77734375" customWidth="1"/>
    <col min="8" max="8" width="15.21875" customWidth="1"/>
    <col min="10" max="10" width="19.5546875" customWidth="1"/>
    <col min="12" max="12" width="17.77734375" customWidth="1"/>
    <col min="14" max="14" width="15.77734375" customWidth="1"/>
    <col min="16" max="16" width="17.109375" customWidth="1"/>
    <col min="18" max="18" width="16.6640625" customWidth="1"/>
    <col min="20" max="20" width="22.21875" customWidth="1"/>
    <col min="22" max="22" width="15" customWidth="1"/>
  </cols>
  <sheetData>
    <row r="1" spans="1:23" ht="15.6" x14ac:dyDescent="0.3">
      <c r="A1" s="61"/>
      <c r="B1" s="8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78" x14ac:dyDescent="0.3">
      <c r="A2" s="92"/>
      <c r="B2" s="62" t="s">
        <v>2</v>
      </c>
      <c r="C2" s="62" t="s">
        <v>3</v>
      </c>
      <c r="D2" s="62" t="s">
        <v>4</v>
      </c>
      <c r="E2" s="63" t="s">
        <v>5</v>
      </c>
      <c r="F2" s="62" t="s">
        <v>6</v>
      </c>
      <c r="G2" s="64" t="s">
        <v>7</v>
      </c>
      <c r="H2" s="62" t="s">
        <v>8</v>
      </c>
      <c r="I2" s="64" t="s">
        <v>9</v>
      </c>
      <c r="J2" s="62" t="s">
        <v>57</v>
      </c>
      <c r="K2" s="64" t="s">
        <v>9</v>
      </c>
      <c r="L2" s="62" t="s">
        <v>11</v>
      </c>
      <c r="M2" s="64" t="s">
        <v>9</v>
      </c>
      <c r="N2" s="62" t="s">
        <v>12</v>
      </c>
      <c r="O2" s="64" t="s">
        <v>9</v>
      </c>
      <c r="P2" s="62" t="s">
        <v>13</v>
      </c>
      <c r="Q2" s="64" t="s">
        <v>9</v>
      </c>
      <c r="R2" s="62" t="s">
        <v>14</v>
      </c>
      <c r="S2" s="64" t="s">
        <v>9</v>
      </c>
      <c r="T2" s="62" t="s">
        <v>15</v>
      </c>
      <c r="U2" s="64" t="s">
        <v>9</v>
      </c>
      <c r="V2" s="62" t="s">
        <v>16</v>
      </c>
      <c r="W2" s="65" t="s">
        <v>9</v>
      </c>
    </row>
    <row r="3" spans="1:23" s="8" customFormat="1" ht="15.6" x14ac:dyDescent="0.3">
      <c r="A3" s="93">
        <v>1</v>
      </c>
      <c r="B3" s="94" t="s">
        <v>61</v>
      </c>
      <c r="C3" s="94" t="s">
        <v>62</v>
      </c>
      <c r="D3" s="94" t="s">
        <v>58</v>
      </c>
      <c r="E3" s="95">
        <f t="shared" ref="E3" si="0">G3+I3+K3+M3+O3+Q3+S3+U3+W3</f>
        <v>77</v>
      </c>
      <c r="F3" s="96">
        <v>6.02</v>
      </c>
      <c r="G3" s="97">
        <f t="shared" ref="G3" si="1">IF(F3&gt;=8.5, 15, IF(F3&gt;=7.5, 10, IF(F3&gt;=6.5, 5, 0)))</f>
        <v>0</v>
      </c>
      <c r="H3" s="87" t="s">
        <v>18</v>
      </c>
      <c r="I3" s="88" t="str">
        <f>IF(H3="B2", "1", IF(H3="C1", "2", IF(H3="C2","5",IF(H3=0,0))))</f>
        <v>5</v>
      </c>
      <c r="J3" s="96" t="s">
        <v>59</v>
      </c>
      <c r="K3" s="97" t="str">
        <f t="shared" ref="K3" si="2">IF(J3="MC", "10", IF(J3="ΟΧΙ", "0","0"))</f>
        <v>10</v>
      </c>
      <c r="L3" s="96">
        <v>30</v>
      </c>
      <c r="M3" s="97">
        <f t="shared" ref="M3" si="3">IF(L3&lt;=30, L3, IF(L3&gt;30, 30))</f>
        <v>30</v>
      </c>
      <c r="N3" s="96">
        <v>30</v>
      </c>
      <c r="O3" s="97">
        <f t="shared" ref="O3" si="4">IF(N3&lt;=30, N3, IF(N3&gt;30, 30))</f>
        <v>30</v>
      </c>
      <c r="P3" s="96">
        <v>2</v>
      </c>
      <c r="Q3" s="97">
        <f t="shared" ref="Q3" si="5">IF(P3&lt;=4, P3, IF(P3&gt;4, (P3-4)*2+4))</f>
        <v>2</v>
      </c>
      <c r="R3" s="96" t="s">
        <v>20</v>
      </c>
      <c r="S3" s="97" t="str">
        <f t="shared" ref="S3" si="6">IF(R3="ΑΜΕΑ &gt;= 50%", "2", IF(R3="ΑΜΕΑ &lt; 50%", "0",))</f>
        <v>0</v>
      </c>
      <c r="T3" s="96" t="s">
        <v>21</v>
      </c>
      <c r="U3" s="97" t="str">
        <f t="shared" ref="U3" si="7">IF(T3="ΝΑΙ", "2", IF(T3="ΟΧΙ", "0",))</f>
        <v>0</v>
      </c>
      <c r="V3" s="96" t="s">
        <v>60</v>
      </c>
      <c r="W3" s="88">
        <f t="shared" ref="W3" si="8">IF(V3="ΝΑΙ", "2", IF(V3="ΟΧΙ", "0",))</f>
        <v>0</v>
      </c>
    </row>
  </sheetData>
  <dataValidations count="4">
    <dataValidation type="list" allowBlank="1" showErrorMessage="1" sqref="J3" xr:uid="{6D9FE7F3-CDA1-4020-A8D8-07BA94187624}">
      <formula1>"MC,ΟΧΙ"</formula1>
    </dataValidation>
    <dataValidation type="list" allowBlank="1" showErrorMessage="1" sqref="T3" xr:uid="{15D94758-BA11-4A3F-B7CC-1B551F2BFA7E}">
      <formula1>"ΝΑΙ,ΟΧΙ"</formula1>
    </dataValidation>
    <dataValidation type="list" allowBlank="1" showErrorMessage="1" sqref="R3" xr:uid="{DDB595E9-F575-4144-A530-80CE5C6888C9}">
      <formula1>"ΑΜΕΑ &gt;= 50%,ΑΜΕΑ &lt; 50%"</formula1>
    </dataValidation>
    <dataValidation type="list" allowBlank="1" showErrorMessage="1" sqref="H3" xr:uid="{03E3DCE5-81F0-4184-A787-C9CC02E740FD}">
      <formula1>"B2,C1,C2,0"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0730-78C3-49B8-9831-260FDB3ABE5B}">
  <dimension ref="A1:W3"/>
  <sheetViews>
    <sheetView topLeftCell="G1" zoomScale="90" zoomScaleNormal="90" workbookViewId="0">
      <selection activeCell="W3" sqref="A1:W3"/>
    </sheetView>
  </sheetViews>
  <sheetFormatPr defaultRowHeight="14.4" x14ac:dyDescent="0.3"/>
  <cols>
    <col min="2" max="2" width="26.44140625" customWidth="1"/>
    <col min="3" max="3" width="18.44140625" customWidth="1"/>
    <col min="4" max="4" width="24.109375" customWidth="1"/>
    <col min="5" max="5" width="13.33203125" customWidth="1"/>
    <col min="6" max="6" width="13.77734375" customWidth="1"/>
    <col min="7" max="7" width="12.88671875" customWidth="1"/>
    <col min="8" max="8" width="12.44140625" customWidth="1"/>
    <col min="10" max="10" width="21.33203125" customWidth="1"/>
    <col min="12" max="12" width="21.21875" customWidth="1"/>
    <col min="14" max="14" width="13.44140625" customWidth="1"/>
    <col min="16" max="16" width="21.109375" customWidth="1"/>
    <col min="18" max="18" width="17.6640625" customWidth="1"/>
    <col min="20" max="20" width="23.5546875" customWidth="1"/>
    <col min="22" max="22" width="17.109375" customWidth="1"/>
  </cols>
  <sheetData>
    <row r="1" spans="1:23" ht="15.6" x14ac:dyDescent="0.3">
      <c r="A1" s="61"/>
      <c r="B1" s="81" t="s">
        <v>54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78" x14ac:dyDescent="0.3">
      <c r="A2" s="92" t="s">
        <v>1</v>
      </c>
      <c r="B2" s="62" t="s">
        <v>2</v>
      </c>
      <c r="C2" s="62" t="s">
        <v>3</v>
      </c>
      <c r="D2" s="62" t="s">
        <v>4</v>
      </c>
      <c r="E2" s="63" t="s">
        <v>5</v>
      </c>
      <c r="F2" s="62" t="s">
        <v>6</v>
      </c>
      <c r="G2" s="64" t="s">
        <v>7</v>
      </c>
      <c r="H2" s="62" t="s">
        <v>8</v>
      </c>
      <c r="I2" s="64" t="s">
        <v>9</v>
      </c>
      <c r="J2" s="62" t="s">
        <v>57</v>
      </c>
      <c r="K2" s="64" t="s">
        <v>9</v>
      </c>
      <c r="L2" s="62" t="s">
        <v>11</v>
      </c>
      <c r="M2" s="64" t="s">
        <v>9</v>
      </c>
      <c r="N2" s="62" t="s">
        <v>12</v>
      </c>
      <c r="O2" s="64" t="s">
        <v>9</v>
      </c>
      <c r="P2" s="62" t="s">
        <v>13</v>
      </c>
      <c r="Q2" s="64" t="s">
        <v>9</v>
      </c>
      <c r="R2" s="62" t="s">
        <v>14</v>
      </c>
      <c r="S2" s="64" t="s">
        <v>9</v>
      </c>
      <c r="T2" s="62" t="s">
        <v>15</v>
      </c>
      <c r="U2" s="64" t="s">
        <v>9</v>
      </c>
      <c r="V2" s="62" t="s">
        <v>16</v>
      </c>
      <c r="W2" s="65" t="s">
        <v>9</v>
      </c>
    </row>
    <row r="3" spans="1:23" ht="15.6" x14ac:dyDescent="0.3">
      <c r="A3" s="93">
        <v>1</v>
      </c>
      <c r="B3" s="84" t="s">
        <v>64</v>
      </c>
      <c r="C3" s="84" t="s">
        <v>65</v>
      </c>
      <c r="D3" s="84" t="s">
        <v>63</v>
      </c>
      <c r="E3" s="95">
        <f t="shared" ref="E3" si="0">G3+I3+K3+M3+O3+Q3+S3+U3+W3</f>
        <v>72</v>
      </c>
      <c r="F3" s="96">
        <v>6.5</v>
      </c>
      <c r="G3" s="97">
        <f t="shared" ref="G3" si="1">IF(F3&gt;=8.5, 15, IF(F3&gt;=7.5, 10, IF(F3&gt;=6.5, 5, 0)))</f>
        <v>5</v>
      </c>
      <c r="H3" s="87" t="s">
        <v>18</v>
      </c>
      <c r="I3" s="88" t="str">
        <f>IF(H3="B2", "1", IF(H3="C1", "2", IF(H3="C2","5",IF(H3=0,0))))</f>
        <v>5</v>
      </c>
      <c r="J3" s="96" t="s">
        <v>59</v>
      </c>
      <c r="K3" s="97" t="str">
        <f t="shared" ref="K3" si="2">IF(J3="MC", "10", IF(J3="ΟΧΙ", "0","0"))</f>
        <v>10</v>
      </c>
      <c r="L3" s="96">
        <v>30</v>
      </c>
      <c r="M3" s="97">
        <f t="shared" ref="M3" si="3">IF(L3&lt;=30, L3, IF(L3&gt;30, 30))</f>
        <v>30</v>
      </c>
      <c r="N3" s="96">
        <v>20</v>
      </c>
      <c r="O3" s="97">
        <f t="shared" ref="O3" si="4">IF(N3&lt;=30, N3, IF(N3&gt;30, 30))</f>
        <v>20</v>
      </c>
      <c r="P3" s="96">
        <v>2</v>
      </c>
      <c r="Q3" s="97">
        <f t="shared" ref="Q3" si="5">IF(P3&lt;=4, P3, IF(P3&gt;4, (P3-4)*2+4))</f>
        <v>2</v>
      </c>
      <c r="R3" s="96" t="s">
        <v>20</v>
      </c>
      <c r="S3" s="97" t="str">
        <f t="shared" ref="S3" si="6">IF(R3="ΑΜΕΑ &gt;= 50%", "2", IF(R3="ΑΜΕΑ &lt; 50%", "0",))</f>
        <v>0</v>
      </c>
      <c r="T3" s="96" t="s">
        <v>21</v>
      </c>
      <c r="U3" s="97" t="str">
        <f t="shared" ref="U3" si="7">IF(T3="ΝΑΙ", "2", IF(T3="ΟΧΙ", "0",))</f>
        <v>0</v>
      </c>
      <c r="V3" s="96" t="s">
        <v>60</v>
      </c>
      <c r="W3" s="88">
        <f t="shared" ref="W3" si="8">IF(V3="ΝΑΙ", "2", IF(V3="ΟΧΙ", "0",))</f>
        <v>0</v>
      </c>
    </row>
  </sheetData>
  <dataValidations count="4">
    <dataValidation type="list" allowBlank="1" showErrorMessage="1" sqref="J3" xr:uid="{1C4BA8D0-AFDB-4958-8E82-F9193D73FFD3}">
      <formula1>"MC,ΟΧΙ"</formula1>
    </dataValidation>
    <dataValidation type="list" allowBlank="1" showErrorMessage="1" sqref="T3" xr:uid="{6A5A0225-B25E-4357-BD0C-57650C27F703}">
      <formula1>"ΝΑΙ,ΟΧΙ"</formula1>
    </dataValidation>
    <dataValidation type="list" allowBlank="1" showErrorMessage="1" sqref="R3" xr:uid="{5DBF8003-DBFC-4714-B3BC-65A0F63C6AE4}">
      <formula1>"ΑΜΕΑ &gt;= 50%,ΑΜΕΑ &lt; 50%"</formula1>
    </dataValidation>
    <dataValidation type="list" allowBlank="1" showErrorMessage="1" sqref="H3" xr:uid="{EFEF836B-469A-4E26-99E9-40D2B450BB7D}">
      <formula1>"B2,C1,C2,0"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9637-8751-46C7-871B-70AE65F90565}">
  <dimension ref="A1:U4"/>
  <sheetViews>
    <sheetView tabSelected="1" workbookViewId="0">
      <selection activeCell="U4" sqref="A1:U4"/>
    </sheetView>
  </sheetViews>
  <sheetFormatPr defaultRowHeight="14.4" x14ac:dyDescent="0.3"/>
  <cols>
    <col min="2" max="2" width="19.88671875" customWidth="1"/>
    <col min="3" max="3" width="10.33203125" customWidth="1"/>
    <col min="4" max="4" width="16.33203125" customWidth="1"/>
    <col min="5" max="5" width="10.6640625" customWidth="1"/>
    <col min="6" max="6" width="15.33203125" customWidth="1"/>
    <col min="7" max="7" width="14.88671875" customWidth="1"/>
    <col min="8" max="8" width="13.109375" customWidth="1"/>
    <col min="10" max="10" width="16" customWidth="1"/>
    <col min="12" max="12" width="13.77734375" customWidth="1"/>
    <col min="14" max="14" width="17.5546875" customWidth="1"/>
    <col min="16" max="16" width="16.5546875" customWidth="1"/>
    <col min="18" max="18" width="15.5546875" customWidth="1"/>
    <col min="20" max="20" width="27.77734375" customWidth="1"/>
  </cols>
  <sheetData>
    <row r="1" spans="1:21" x14ac:dyDescent="0.3">
      <c r="B1" s="11" t="s">
        <v>46</v>
      </c>
      <c r="H1" s="8"/>
    </row>
    <row r="2" spans="1:21" ht="72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66</v>
      </c>
      <c r="G2" s="4" t="s">
        <v>67</v>
      </c>
      <c r="H2" s="15" t="s">
        <v>8</v>
      </c>
      <c r="I2" s="4" t="s">
        <v>9</v>
      </c>
      <c r="J2" s="13" t="s">
        <v>11</v>
      </c>
      <c r="K2" s="4" t="s">
        <v>9</v>
      </c>
      <c r="L2" s="13" t="s">
        <v>12</v>
      </c>
      <c r="M2" s="4" t="s">
        <v>9</v>
      </c>
      <c r="N2" s="13" t="s">
        <v>68</v>
      </c>
      <c r="O2" s="4" t="s">
        <v>9</v>
      </c>
      <c r="P2" s="13" t="s">
        <v>14</v>
      </c>
      <c r="Q2" s="4" t="s">
        <v>9</v>
      </c>
      <c r="R2" s="13" t="s">
        <v>15</v>
      </c>
      <c r="S2" s="4" t="s">
        <v>9</v>
      </c>
      <c r="T2" s="21" t="s">
        <v>69</v>
      </c>
      <c r="U2" s="5" t="s">
        <v>9</v>
      </c>
    </row>
    <row r="3" spans="1:21" x14ac:dyDescent="0.3">
      <c r="A3" s="9">
        <v>1</v>
      </c>
      <c r="B3" s="14" t="s">
        <v>104</v>
      </c>
      <c r="C3" s="16" t="s">
        <v>53</v>
      </c>
      <c r="D3" s="16" t="s">
        <v>70</v>
      </c>
      <c r="E3" s="17">
        <f t="shared" ref="E3:E4" si="0">G3+I3++K3+M3+O3+Q3+S3+U3</f>
        <v>90.08</v>
      </c>
      <c r="F3" s="18">
        <v>19.079999999999998</v>
      </c>
      <c r="G3" s="19">
        <f t="shared" ref="G3:G4" si="1">IF(F3&lt;10, 0, IF(F3&gt;20, 20, F3))</f>
        <v>19.079999999999998</v>
      </c>
      <c r="H3" s="6" t="s">
        <v>32</v>
      </c>
      <c r="I3" s="19" t="str">
        <f t="shared" ref="I3:I4" si="2">IF(H3="B2","10", 0)</f>
        <v>10</v>
      </c>
      <c r="J3" s="18">
        <v>30</v>
      </c>
      <c r="K3" s="19">
        <f t="shared" ref="K3:K4" si="3">IF(J3&lt;=30, J3, IF(J3&gt;30, 30))</f>
        <v>30</v>
      </c>
      <c r="L3" s="18">
        <v>30</v>
      </c>
      <c r="M3" s="19">
        <f t="shared" ref="M3:M4" si="4">IF(L3&lt;=30, L3, IF(L3&gt;30, 30))</f>
        <v>30</v>
      </c>
      <c r="N3" s="18">
        <v>1</v>
      </c>
      <c r="O3" s="19">
        <f t="shared" ref="O3:O4" si="5">IF(N3&lt;=4, N3, IF(N3&gt;4, (N3-4)*2+4))</f>
        <v>1</v>
      </c>
      <c r="P3" s="20" t="s">
        <v>20</v>
      </c>
      <c r="Q3" s="19" t="str">
        <f>IF(P3="ΑΜΕΑ &gt;= 50%", "2", IF(P3="ΑΜΕΑ &lt; 50%", "0",))</f>
        <v>0</v>
      </c>
      <c r="R3" s="18" t="s">
        <v>71</v>
      </c>
      <c r="S3" s="19">
        <f>IF(R3="ΝΑΙ","2", IF(R3="ΟΧΙ", "0",))</f>
        <v>0</v>
      </c>
      <c r="T3" s="18" t="s">
        <v>71</v>
      </c>
      <c r="U3" s="7">
        <f>IF(T3="ΝΑΙ","2", IF(T3="ΟΧΙ", "0",))</f>
        <v>0</v>
      </c>
    </row>
    <row r="4" spans="1:21" x14ac:dyDescent="0.3">
      <c r="A4" s="9">
        <v>2</v>
      </c>
      <c r="B4" s="14" t="s">
        <v>73</v>
      </c>
      <c r="C4" s="16" t="s">
        <v>65</v>
      </c>
      <c r="D4" s="16" t="s">
        <v>72</v>
      </c>
      <c r="E4" s="17">
        <f t="shared" si="0"/>
        <v>58.1</v>
      </c>
      <c r="F4" s="18">
        <v>18.100000000000001</v>
      </c>
      <c r="G4" s="19">
        <f t="shared" si="1"/>
        <v>18.100000000000001</v>
      </c>
      <c r="H4" s="6" t="s">
        <v>32</v>
      </c>
      <c r="I4" s="19" t="str">
        <f t="shared" si="2"/>
        <v>10</v>
      </c>
      <c r="J4" s="18"/>
      <c r="K4" s="19">
        <f t="shared" si="3"/>
        <v>0</v>
      </c>
      <c r="L4" s="18">
        <v>30</v>
      </c>
      <c r="M4" s="19">
        <f t="shared" si="4"/>
        <v>30</v>
      </c>
      <c r="N4" s="18">
        <v>0</v>
      </c>
      <c r="O4" s="19">
        <f t="shared" si="5"/>
        <v>0</v>
      </c>
      <c r="P4" s="20" t="s">
        <v>20</v>
      </c>
      <c r="Q4" s="19" t="str">
        <f t="shared" ref="Q4" si="6">IF(P4="ΑΜΕΑ &gt;= 50%", "2", IF(P4="ΑΜΕΑ &lt; 50%", "0",))</f>
        <v>0</v>
      </c>
      <c r="R4" s="18" t="s">
        <v>71</v>
      </c>
      <c r="S4" s="19">
        <f t="shared" ref="S4" si="7">IF(R4="ΝΑΙ", "2", IF(R4="ΟΧΙ", "0",))</f>
        <v>0</v>
      </c>
      <c r="T4" s="18" t="s">
        <v>71</v>
      </c>
      <c r="U4" s="7">
        <f>IF(T5="ΝΑΙ","2", IF(T5="ΟΧΙ", "0",))</f>
        <v>0</v>
      </c>
    </row>
  </sheetData>
  <dataValidations count="3">
    <dataValidation type="list" allowBlank="1" showErrorMessage="1" sqref="H3:H4" xr:uid="{5392F7C7-5E19-431E-BA58-E9F0FA22F598}">
      <formula1>"B2,C1,C2"</formula1>
    </dataValidation>
    <dataValidation type="list" allowBlank="1" showInputMessage="1" showErrorMessage="1" sqref="P3:P4" xr:uid="{96607AC4-1DC2-4A9C-8340-A5A69301288C}">
      <formula1>$AC$1:$AC$4</formula1>
    </dataValidation>
    <dataValidation type="list" allowBlank="1" showInputMessage="1" showErrorMessage="1" sqref="R3:R4 T3:T4" xr:uid="{AC7105C9-7ECC-4DE1-A4D1-CC5EDD602D66}">
      <formula1>$AE$1:$AE$4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11</vt:i4>
      </vt:variant>
    </vt:vector>
  </HeadingPairs>
  <TitlesOfParts>
    <vt:vector size="11" baseType="lpstr">
      <vt:lpstr> ΠΕ ΔΙΟΙΚ. ΕΠΙΤΥΧΟΝΤΕΣ ΠΡΟΣΩΡΙΝ</vt:lpstr>
      <vt:lpstr>ΠΕ ΔΙΟΙΚΗΤΙΚΟΥ ΑΠΟΡΡΙΠΤΕΟΙ</vt:lpstr>
      <vt:lpstr>ΠΕ ΔΙΟΙΚ. ΕΠΙΛΑΧΟΝΤΕΣ ΠΡΟΣΩΡΙΝΑ</vt:lpstr>
      <vt:lpstr>ΠΕ ΒΙΟΧΗΜΙΚΩΝ ΕΠΙΤΥΧΟΝΤΕΣ ΠΡΟΣ.</vt:lpstr>
      <vt:lpstr>ΠΕ ΒΙΟΧΗΜΙΚΩΝ ΑΠΟΡΡΙΠΤΕΟΙ</vt:lpstr>
      <vt:lpstr>ΠΕ ΒΙΟΧΗΜΙΚΩΝ ΕΠΙΛΑΧΟΝΤΕΣ ΠΡΟΣ.</vt:lpstr>
      <vt:lpstr>ΤΕ ΛΟΓΙΣΤΙΚΗΣ ΕΠΙΤΥΧ. ΠΡΟΣ.</vt:lpstr>
      <vt:lpstr>ΤΕ ΛΟΓΙΣΤΙΚΗΣ ΕΠΙΛ.ΠΡΟΣ.</vt:lpstr>
      <vt:lpstr>ΔΕ ΥΠΟΣΤΗΡΙΚΤΙΚΟΥ ΕΠΙΤ.ΠΡΟΣ.</vt:lpstr>
      <vt:lpstr>ΔΕ ΥΠΟΣΤΗΡΙΚΤΙΚΟΥ ΕΠΙΛ.ΠΡΟΣ. </vt:lpstr>
      <vt:lpstr>ΔΕ ΥΠΟΣΤΗΡΙΚΤΙΚΟΥ ΠΡΟΣ. ΑΠΟΡ.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2025-06-04T11:12:29Z</dcterms:created>
  <dcterms:modified xsi:type="dcterms:W3CDTF">2025-07-02T08:53:40Z</dcterms:modified>
</cp:coreProperties>
</file>