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fileSharing readOnlyRecommended="1" userName="Arjan" algorithmName="SHA-512" hashValue="oaydpANfafsCOMh5d6CAuJRDJ0iU6lQudJ0iOfW7iSr7/E3AYMxowRc0DuwidtslD2REyRpLD/An2N8mJYq11Q==" saltValue="5emfCsZEVOo/h9Au66JzRw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jan\Documents\IFET-IS\SiteIFET\"/>
    </mc:Choice>
  </mc:AlternateContent>
  <xr:revisionPtr revIDLastSave="0" documentId="8_{F5D89EE4-AAFF-47AD-897E-3E6A5E4FFFFC}" xr6:coauthVersionLast="47" xr6:coauthVersionMax="47" xr10:uidLastSave="{00000000-0000-0000-0000-000000000000}"/>
  <bookViews>
    <workbookView xWindow="4006" yWindow="1519" windowWidth="17921" windowHeight="11559" firstSheet="7" activeTab="8" xr2:uid="{25A3E90E-71B5-47BE-B4B2-1DC5DBFCEAE6}"/>
  </bookViews>
  <sheets>
    <sheet name="ΠΕ ΙΑΤΡΟΣ ΠΑΘΟΛΟΓΟΣ " sheetId="1" r:id="rId1"/>
    <sheet name="ΤΕ ΕΠΙΣΚΕΠΤΩΝ ΥΓΕΙΑΣ ΕΠΙΤ." sheetId="2" r:id="rId2"/>
    <sheet name="ΤΕ ΕΠΙΣΚΕΠΤΩΝ ΥΓΕΙΑΣ ΑΠΟΡ. " sheetId="3" r:id="rId3"/>
    <sheet name="ΠΕ ΔΙΟΙΚ.ΕΠΙΤΥΧΟΝΤΕΣ " sheetId="4" r:id="rId4"/>
    <sheet name="ΠΕ ΔΙΟΙΚ. ΕΠΙΛΑΧ. " sheetId="5" r:id="rId5"/>
    <sheet name="ΠΕ ΔΙΟΙΚ. ΑΠΟΡΡΙΠΤΕΟΙ " sheetId="6" r:id="rId6"/>
    <sheet name="ΔΕ ΑΠΟΡΡΙΠΤΕΟΙ " sheetId="7" r:id="rId7"/>
    <sheet name="ΔΕ ΕΠΙΤΥΧΟΝΤΕΣ " sheetId="8" r:id="rId8"/>
    <sheet name="ΔΕ ΕΠΙΛΑΧΟΝΤΕΣ " sheetId="9" r:id="rId9"/>
    <sheet name="ΠΕ ΦΑΡΜ. ΕΠΙΤ" sheetId="10" r:id="rId10"/>
    <sheet name="ΠΕ ΦΑΡΜ. ΕΠΙΛ." sheetId="11" r:id="rId11"/>
    <sheet name="ΠΕ ΦΑΡΜ. ΑΠΟΡ. 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11" l="1"/>
  <c r="S16" i="11"/>
  <c r="Q16" i="11"/>
  <c r="O16" i="11"/>
  <c r="M16" i="11"/>
  <c r="K16" i="11"/>
  <c r="I16" i="11"/>
  <c r="G16" i="11"/>
  <c r="E16" i="11" s="1"/>
  <c r="U15" i="11"/>
  <c r="S15" i="11"/>
  <c r="Q15" i="11"/>
  <c r="O15" i="11"/>
  <c r="M15" i="11"/>
  <c r="K15" i="11"/>
  <c r="E15" i="11" s="1"/>
  <c r="I15" i="11"/>
  <c r="G15" i="11"/>
  <c r="U14" i="11"/>
  <c r="S14" i="11"/>
  <c r="Q14" i="11"/>
  <c r="O14" i="11"/>
  <c r="M14" i="11"/>
  <c r="K14" i="11"/>
  <c r="I14" i="11"/>
  <c r="G14" i="11"/>
  <c r="E14" i="11"/>
  <c r="S13" i="11"/>
  <c r="Q13" i="11"/>
  <c r="O13" i="11"/>
  <c r="M13" i="11"/>
  <c r="K13" i="11"/>
  <c r="I13" i="11"/>
  <c r="G13" i="11"/>
  <c r="E13" i="11"/>
  <c r="U12" i="11"/>
  <c r="S12" i="11"/>
  <c r="Q12" i="11"/>
  <c r="O12" i="11"/>
  <c r="M12" i="11"/>
  <c r="K12" i="11"/>
  <c r="I12" i="11"/>
  <c r="G12" i="11"/>
  <c r="E12" i="11" s="1"/>
  <c r="U11" i="11"/>
  <c r="S11" i="11"/>
  <c r="Q11" i="11"/>
  <c r="O11" i="11"/>
  <c r="M11" i="11"/>
  <c r="K11" i="11"/>
  <c r="I11" i="11"/>
  <c r="G11" i="11"/>
  <c r="E11" i="11" s="1"/>
  <c r="U10" i="11"/>
  <c r="S10" i="11"/>
  <c r="Q10" i="11"/>
  <c r="O10" i="11"/>
  <c r="M10" i="11"/>
  <c r="K10" i="11"/>
  <c r="I10" i="11"/>
  <c r="G10" i="11"/>
  <c r="E10" i="11" s="1"/>
  <c r="U9" i="11"/>
  <c r="S9" i="11"/>
  <c r="Q9" i="11"/>
  <c r="O9" i="11"/>
  <c r="M9" i="11"/>
  <c r="K9" i="11"/>
  <c r="I9" i="11"/>
  <c r="G9" i="11"/>
  <c r="E9" i="11"/>
  <c r="S8" i="11"/>
  <c r="Q8" i="11"/>
  <c r="O8" i="11"/>
  <c r="M8" i="11"/>
  <c r="K8" i="11"/>
  <c r="I8" i="11"/>
  <c r="G8" i="11"/>
  <c r="U7" i="11"/>
  <c r="S7" i="11"/>
  <c r="Q7" i="11"/>
  <c r="O7" i="11"/>
  <c r="M7" i="11"/>
  <c r="E7" i="11" s="1"/>
  <c r="K7" i="11"/>
  <c r="I7" i="11"/>
  <c r="G7" i="11"/>
  <c r="U6" i="11"/>
  <c r="S6" i="11"/>
  <c r="Q6" i="11"/>
  <c r="O6" i="11"/>
  <c r="M6" i="11"/>
  <c r="K6" i="11"/>
  <c r="I6" i="11"/>
  <c r="G6" i="11"/>
  <c r="E6" i="11" s="1"/>
  <c r="U5" i="11"/>
  <c r="S5" i="11"/>
  <c r="Q5" i="11"/>
  <c r="O5" i="11"/>
  <c r="M5" i="11"/>
  <c r="K5" i="11"/>
  <c r="I5" i="11"/>
  <c r="E5" i="11" s="1"/>
  <c r="G5" i="11"/>
  <c r="U4" i="11"/>
  <c r="S4" i="11"/>
  <c r="Q4" i="11"/>
  <c r="O4" i="11"/>
  <c r="M4" i="11"/>
  <c r="K4" i="11"/>
  <c r="I4" i="11"/>
  <c r="G4" i="11"/>
  <c r="E4" i="11" s="1"/>
  <c r="U3" i="11"/>
  <c r="S3" i="11"/>
  <c r="Q3" i="11"/>
  <c r="O3" i="11"/>
  <c r="M3" i="11"/>
  <c r="K3" i="11"/>
  <c r="I3" i="11"/>
  <c r="G3" i="11"/>
  <c r="E3" i="11"/>
  <c r="U4" i="10"/>
  <c r="E4" i="10" s="1"/>
  <c r="S4" i="10"/>
  <c r="Q4" i="10"/>
  <c r="O4" i="10"/>
  <c r="M4" i="10"/>
  <c r="K4" i="10"/>
  <c r="I4" i="10"/>
  <c r="G4" i="10"/>
  <c r="U3" i="10"/>
  <c r="S3" i="10"/>
  <c r="Q3" i="10"/>
  <c r="O3" i="10"/>
  <c r="M3" i="10"/>
  <c r="K3" i="10"/>
  <c r="I3" i="10"/>
  <c r="G3" i="10"/>
  <c r="E3" i="10" s="1"/>
  <c r="Q21" i="9" l="1"/>
  <c r="O21" i="9"/>
  <c r="M21" i="9"/>
  <c r="K21" i="9"/>
  <c r="I21" i="9"/>
  <c r="G21" i="9"/>
  <c r="E21" i="9"/>
  <c r="Q20" i="9"/>
  <c r="O20" i="9"/>
  <c r="M20" i="9"/>
  <c r="K20" i="9"/>
  <c r="I20" i="9"/>
  <c r="G20" i="9"/>
  <c r="Q19" i="9"/>
  <c r="O19" i="9"/>
  <c r="E19" i="9" s="1"/>
  <c r="M19" i="9"/>
  <c r="K19" i="9"/>
  <c r="I19" i="9"/>
  <c r="G19" i="9"/>
  <c r="Q18" i="9"/>
  <c r="O18" i="9"/>
  <c r="M18" i="9"/>
  <c r="K18" i="9"/>
  <c r="I18" i="9"/>
  <c r="G18" i="9"/>
  <c r="E18" i="9"/>
  <c r="Q3" i="9"/>
  <c r="E3" i="9" s="1"/>
  <c r="O3" i="9"/>
  <c r="M3" i="9"/>
  <c r="K3" i="9"/>
  <c r="I3" i="9"/>
  <c r="G3" i="9"/>
  <c r="Q17" i="9"/>
  <c r="O17" i="9"/>
  <c r="M17" i="9"/>
  <c r="K17" i="9"/>
  <c r="I17" i="9"/>
  <c r="G17" i="9"/>
  <c r="Q16" i="9"/>
  <c r="O16" i="9"/>
  <c r="E16" i="9" s="1"/>
  <c r="M16" i="9"/>
  <c r="K16" i="9"/>
  <c r="I16" i="9"/>
  <c r="G16" i="9"/>
  <c r="Q15" i="9"/>
  <c r="O15" i="9"/>
  <c r="E15" i="9" s="1"/>
  <c r="K15" i="9"/>
  <c r="I15" i="9"/>
  <c r="G15" i="9"/>
  <c r="Q14" i="9"/>
  <c r="E14" i="9" s="1"/>
  <c r="O14" i="9"/>
  <c r="M14" i="9"/>
  <c r="K14" i="9"/>
  <c r="I14" i="9"/>
  <c r="G14" i="9"/>
  <c r="Q12" i="9"/>
  <c r="O12" i="9"/>
  <c r="E12" i="9" s="1"/>
  <c r="M12" i="9"/>
  <c r="K12" i="9"/>
  <c r="I12" i="9"/>
  <c r="G12" i="9"/>
  <c r="Q11" i="9"/>
  <c r="E11" i="9" s="1"/>
  <c r="O11" i="9"/>
  <c r="M11" i="9"/>
  <c r="K11" i="9"/>
  <c r="I11" i="9"/>
  <c r="G11" i="9"/>
  <c r="Q10" i="9"/>
  <c r="O10" i="9"/>
  <c r="E10" i="9" s="1"/>
  <c r="M10" i="9"/>
  <c r="K10" i="9"/>
  <c r="I10" i="9"/>
  <c r="G10" i="9"/>
  <c r="Q9" i="9"/>
  <c r="O9" i="9"/>
  <c r="M9" i="9"/>
  <c r="K9" i="9"/>
  <c r="I9" i="9"/>
  <c r="G9" i="9"/>
  <c r="Q8" i="9"/>
  <c r="O8" i="9"/>
  <c r="M8" i="9"/>
  <c r="K8" i="9"/>
  <c r="I8" i="9"/>
  <c r="G8" i="9"/>
  <c r="Q7" i="9"/>
  <c r="O7" i="9"/>
  <c r="M7" i="9"/>
  <c r="K7" i="9"/>
  <c r="I7" i="9"/>
  <c r="G7" i="9"/>
  <c r="E7" i="9"/>
  <c r="Q6" i="9"/>
  <c r="O6" i="9"/>
  <c r="M6" i="9"/>
  <c r="K6" i="9"/>
  <c r="I6" i="9"/>
  <c r="G6" i="9"/>
  <c r="E6" i="9"/>
  <c r="Q5" i="9"/>
  <c r="E5" i="9" s="1"/>
  <c r="O5" i="9"/>
  <c r="M5" i="9"/>
  <c r="K5" i="9"/>
  <c r="I5" i="9"/>
  <c r="G5" i="9"/>
  <c r="Q4" i="9"/>
  <c r="O4" i="9"/>
  <c r="E4" i="9" s="1"/>
  <c r="M4" i="9"/>
  <c r="K4" i="9"/>
  <c r="I4" i="9"/>
  <c r="G4" i="9"/>
  <c r="Q13" i="9"/>
  <c r="E13" i="9" s="1"/>
  <c r="O13" i="9"/>
  <c r="M13" i="9"/>
  <c r="K13" i="9"/>
  <c r="I13" i="9"/>
  <c r="G13" i="9"/>
  <c r="Q5" i="8"/>
  <c r="O5" i="8"/>
  <c r="M5" i="8"/>
  <c r="K5" i="8"/>
  <c r="I5" i="8"/>
  <c r="G5" i="8"/>
  <c r="E5" i="8"/>
  <c r="Q4" i="8"/>
  <c r="E4" i="8" s="1"/>
  <c r="O4" i="8"/>
  <c r="M4" i="8"/>
  <c r="I4" i="8"/>
  <c r="G4" i="8"/>
  <c r="Q3" i="8"/>
  <c r="O3" i="8"/>
  <c r="M3" i="8"/>
  <c r="K3" i="8"/>
  <c r="I3" i="8"/>
  <c r="G3" i="8"/>
  <c r="E3" i="8"/>
  <c r="Q2" i="8"/>
  <c r="O2" i="8"/>
  <c r="M2" i="8"/>
  <c r="K2" i="8"/>
  <c r="I2" i="8"/>
  <c r="G2" i="8"/>
  <c r="E2" i="8"/>
  <c r="S7" i="5"/>
  <c r="Q7" i="5"/>
  <c r="O7" i="5"/>
  <c r="M7" i="5"/>
  <c r="K7" i="5"/>
  <c r="I7" i="5"/>
  <c r="G7" i="5"/>
  <c r="E7" i="5"/>
  <c r="S6" i="5"/>
  <c r="Q6" i="5"/>
  <c r="O6" i="5"/>
  <c r="M6" i="5"/>
  <c r="K6" i="5"/>
  <c r="I6" i="5"/>
  <c r="G6" i="5"/>
  <c r="E6" i="5"/>
  <c r="S5" i="5"/>
  <c r="Q5" i="5"/>
  <c r="O5" i="5"/>
  <c r="M5" i="5"/>
  <c r="K5" i="5"/>
  <c r="I5" i="5"/>
  <c r="G5" i="5"/>
  <c r="E5" i="5"/>
  <c r="S4" i="5"/>
  <c r="Q4" i="5"/>
  <c r="O4" i="5"/>
  <c r="M4" i="5"/>
  <c r="K4" i="5"/>
  <c r="I4" i="5"/>
  <c r="G4" i="5"/>
  <c r="E4" i="5"/>
  <c r="S3" i="5"/>
  <c r="Q3" i="5"/>
  <c r="O3" i="5"/>
  <c r="M3" i="5"/>
  <c r="K3" i="5"/>
  <c r="I3" i="5"/>
  <c r="G3" i="5"/>
  <c r="E3" i="5"/>
  <c r="S3" i="4"/>
  <c r="Q3" i="4"/>
  <c r="O3" i="4"/>
  <c r="M3" i="4"/>
  <c r="K3" i="4"/>
  <c r="I3" i="4"/>
  <c r="G3" i="4"/>
  <c r="E3" i="4"/>
  <c r="S3" i="2"/>
  <c r="Q3" i="2"/>
  <c r="O3" i="2"/>
  <c r="M3" i="2"/>
  <c r="K3" i="2"/>
  <c r="I3" i="2"/>
  <c r="G3" i="2"/>
  <c r="E3" i="2" s="1"/>
  <c r="U2" i="1"/>
  <c r="S2" i="1"/>
  <c r="Q2" i="1"/>
  <c r="O2" i="1"/>
  <c r="M2" i="1"/>
  <c r="K2" i="1"/>
  <c r="I2" i="1"/>
  <c r="G2" i="1"/>
  <c r="E2" i="1" s="1"/>
  <c r="E17" i="9" l="1"/>
  <c r="E9" i="9"/>
  <c r="E8" i="9"/>
  <c r="E20" i="9"/>
  <c r="U8" i="11"/>
  <c r="U8" i="1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<sst xmlns="http://schemas.openxmlformats.org/spreadsheetml/2006/main" count="503" uniqueCount="198">
  <si>
    <t>αα</t>
  </si>
  <si>
    <t>ΟΝΟΜΑΤΕΠΩΝΥΜΟ</t>
  </si>
  <si>
    <t xml:space="preserve">ΟΝΟΜΑ ΠΑΤΡΟΣ </t>
  </si>
  <si>
    <t xml:space="preserve">ΑΡΙΘΜΟΣ ΠΡΩΤΟΚΟΛΛΟΥ </t>
  </si>
  <si>
    <t>ΣΥΝΟΛΟ</t>
  </si>
  <si>
    <t>Βαθμός Πτυχίου</t>
  </si>
  <si>
    <t>Μόρια Πτυχίου (έως 15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</si>
  <si>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</si>
  <si>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</si>
  <si>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</si>
  <si>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(0-20 μήνες) Ανάλογα με τους μήνες</t>
  </si>
  <si>
    <t>Συνέντευξη</t>
  </si>
  <si>
    <t>Οικογενειακή Κατάσταση - Παιδιά</t>
  </si>
  <si>
    <t>Μονογονεϊκότητα</t>
  </si>
  <si>
    <t>Τέκνο πολύτεκνης οικογένειας</t>
  </si>
  <si>
    <t>6187/13.1025</t>
  </si>
  <si>
    <t>B2</t>
  </si>
  <si>
    <t>Msc</t>
  </si>
  <si>
    <t>ΟΧΙ</t>
  </si>
  <si>
    <t>Μ… Ε…</t>
  </si>
  <si>
    <t xml:space="preserve">Δ... </t>
  </si>
  <si>
    <t>Μόρια Πτυχίου (έως 20 μόρια)</t>
  </si>
  <si>
    <t>Πιστοποιημένη Γνώση H/Y</t>
  </si>
  <si>
    <t>Προϋπηρεσία (0-25 μήνες) Ανάλογα με τους μήνες</t>
  </si>
  <si>
    <t>Ν... Γ…</t>
  </si>
  <si>
    <t>Μ…</t>
  </si>
  <si>
    <t>6049/10.10.2025</t>
  </si>
  <si>
    <t>ΝΑΙ</t>
  </si>
  <si>
    <t xml:space="preserve">ΕΠΙΤΥΧΟΝΤΕΣ </t>
  </si>
  <si>
    <t>ΑΠΟΡΡΙΠΤΕΟΙ</t>
  </si>
  <si>
    <t>ΑΡ.ΠΡΩΤ.</t>
  </si>
  <si>
    <t>ΑΙΤΙΟΛΟΓΙΑ ΑΠΟΡΡΙΨΗΣ</t>
  </si>
  <si>
    <t>6267/10.10.2025</t>
  </si>
  <si>
    <t>6328/16.10.2025</t>
  </si>
  <si>
    <t xml:space="preserve">ΔΕΝ ΠΡΟΣΗΛΘΕ ΣΤΗ ΣΥΝΕΝΤΕΥΞΗ  </t>
  </si>
  <si>
    <t>ΕΛΛΕΙΨΗ ΥΠΕΥΘΥΝΩΝ ΔΗΛΩΣΕΩΝ/ ΔΙΚΑΙΟΛΟΓΗΤΙΚΩΝ ΠΡΟΥΠΗΡΕΣΙΑΣ/ ΑΝΤΙΓΡΑΦΟΥ ΔΕΛΤΙΟΥ ΤΑΥΤΟΤΗΤΑΣ/ΠΙΣΤΟΠΟΙΗΜΕΝΗΣ ΓΝΩΣΗΣ Η/Υ</t>
  </si>
  <si>
    <t>ΕΠΙΤΥΧΟΝΤΕΣ</t>
  </si>
  <si>
    <t>Χ... Ε…</t>
  </si>
  <si>
    <t>Π…</t>
  </si>
  <si>
    <t>6050/10.10.2025</t>
  </si>
  <si>
    <t>ΕΠΙΛΑΧΟΝΤΕΣ</t>
  </si>
  <si>
    <t>Κ... Μ…</t>
  </si>
  <si>
    <t>6053/10.10.2025</t>
  </si>
  <si>
    <t>Μ... Π…</t>
  </si>
  <si>
    <t>6151/13.10.2025</t>
  </si>
  <si>
    <t>Α... Π…</t>
  </si>
  <si>
    <t>Σ…</t>
  </si>
  <si>
    <t>6274/15.10.2025</t>
  </si>
  <si>
    <t>Σ… Π…</t>
  </si>
  <si>
    <t>Α…</t>
  </si>
  <si>
    <t>6014/09.10.2025</t>
  </si>
  <si>
    <t>Κ... Δ…</t>
  </si>
  <si>
    <t>Χ…</t>
  </si>
  <si>
    <t>5926/07.10.2025</t>
  </si>
  <si>
    <t xml:space="preserve">ΑΠΟΡΡΙΠΤΕΟΙ </t>
  </si>
  <si>
    <t>5930/07.10.2025</t>
  </si>
  <si>
    <t xml:space="preserve">ΠΤΥΧΙΟ ΠΡΟΣΧΟΛΙΚΗΣ ΑΓΩΓΗΣ/ΔΕΝ ΠΡΟΒΛΕΠΕΤΑΙ ΣΤΟ ΠΡΟΣΟΝΤΟΛΟΓΙΟ ΓΙΑ ΤΗΝ ΕΙΔΙΚΟΤΗΤΑ ΠΕ ΔΙΟΙΚ. ΟΙΚΟΝΟΜΙΚΟΥ  ΠΡΟΚΥΠΤΕΙ ΣΑΦΩΣ ΚΑΙ ΑΠΟ ΤΗΝ ΠΡΟΚΗΡΥΞΗ </t>
  </si>
  <si>
    <t>6140/13.10.2025</t>
  </si>
  <si>
    <t xml:space="preserve">ΠΤΥΧΙΟ ΜΕΤΑΦΡΑΣΗΣ ΔΕΝ ΠΡΟΒΛΕΠΕΤΑΙ ΣΤΟ ΠΡΟΣΟΝΤΟΛΟΓΙΟ ΓΙΑ ΤΗΝ ΕΙΔΙΚΟΤΗΤΑ ΠΕ ΔΙΟΙΚ.ΟΙΚΟΝΟΜΙΚΟΥ ΠΡΟΚΥΠΤΕΙ ΣΑΦΩΣ ΚΑΙ ΑΠΌ ΤΗΝ ΠΡΟΚΗΡΥΞΗ  </t>
  </si>
  <si>
    <t>6268/15.10.2025</t>
  </si>
  <si>
    <t xml:space="preserve">ΠΤΥΧΙΟ ΓΕΩΠΟΝΙΚΗΣ ΒΙΟΤΕΧΝΟΛΟΓΙΑΣ ΔΕΝ ΠΡΟΒΛΕΠΕΤΑΙ ΣΤΟ ΠΡΟΣΟΝΤΟΛΟΓΙΟ ΓΙΑ ΤΗΝ ΕΙΔΙΚΟΤΗΤΑ ΠΕ ΔΙΟΙΚ. ΟΙΚΟΝΟΜΙΚΟΥ ΠΡΟΚΥΠΤΕΙ ΣΑΦΩΣ ΚΑΙ ΑΠΟ ΤΗΝ ΠΡΟΚΗΡΥΞΗ </t>
  </si>
  <si>
    <t>6334/16.10.2025</t>
  </si>
  <si>
    <t xml:space="preserve">ΠΤΥΧΙΟ ΜΗΧΑΝΙΚΩΝ ΟΙΚΟΝΟΜΙΑΣ ΚΑΙ ΔΙΟΙΚΗΣΗΣ  ΔΕΝ ΠΡΟΒΛΕΠΕΤΑΙ ΣΤΟ ΠΡΟΣΟΝΤΟΛΟΓΙΟ ΓΙΑ ΤΗΝ ΕΙΔΙΚΟΤΗΤΑ ΠΕ ΔΙΟΙΚ. ΟΙΚΟΝΟΜΙΚΟΥ ΠΡΟΚΥΠΤΕΙ ΣΑΦΩΣ ΚΑΙ ΑΠΟ ΤΗΝ ΠΡΟΚΗΡΥΞΗ </t>
  </si>
  <si>
    <t>6172/13.10.2025</t>
  </si>
  <si>
    <t xml:space="preserve">ΤΟ CV ΔΕΝ ΕΧΕΙ ΨΗΦΙΑΚΗ ΒΕΒΑΙΩΣΗ ΕΓΓΡΑΦΟΥ </t>
  </si>
  <si>
    <t>6124/10.10.2025</t>
  </si>
  <si>
    <t xml:space="preserve">ΕΛΛΕΙΨΗ ΠΙΣΤΟΠΟΙ-ΗΣΗΣ Η/Υ </t>
  </si>
  <si>
    <t>6103/10.10.2025</t>
  </si>
  <si>
    <t>6270/15.10.2025</t>
  </si>
  <si>
    <t>6102/10.10.2025</t>
  </si>
  <si>
    <t xml:space="preserve">ΕΧΕΙ ΚΑΝΕΙ ΑΙΤΗΣΗ ΚΑΙ ΓΙΑ ΠΕ ΔΙΟΙΚ. ΜΕ ΠΡΟΓΕΝΕ-ΣΤΕΡΗ ΗΜΕΡΟΜΗ--ΝΙΑ </t>
  </si>
  <si>
    <t>6207/13.10.2025</t>
  </si>
  <si>
    <t>ΕΛΛΕΙΨΗ ΠΙΣΤΟΠΟΙ-ΗΣΗΣ Η/Υ /ΕΛΛΕΙΨΗ ΨΗΦΙΑΚΗΣ ΒΕΒΑΙΩΣΗΣ ΕΓΓΡΑΦΟΥ ΣΤΟ CV</t>
  </si>
  <si>
    <t>6023/09.10.2025</t>
  </si>
  <si>
    <t xml:space="preserve"> ΕΛΛΕΙΨΗ ΥΠΕΥΘΥ-ΝΗΣ ΔΗΛΩΣΗΣ ΠΕΡΙ ΜΕ ΚΑΤΑΔΙΚΗΣ </t>
  </si>
  <si>
    <t>6144/13.10.2025</t>
  </si>
  <si>
    <t xml:space="preserve">ΥΠΕΥΘΥΝΗ ΔΗΛΩΣΗ ΑΝΕΥ ΓΝΗΣΙΟΥ ΥΠΟΓΡΑ-ΦΗΣ </t>
  </si>
  <si>
    <t>5968/08.10.2025</t>
  </si>
  <si>
    <t>6156/13.10.2025</t>
  </si>
  <si>
    <t>ΕΛΛΕΙΨΗ ΥΠΕΥΘΥ-ΝΩΝ ΔΗΛΩ-ΣΕΩΝ/ΜΗ ΠΡΟΣΚΟ-ΜΙΣΗ CV</t>
  </si>
  <si>
    <t>6269/15.10.2025</t>
  </si>
  <si>
    <r>
      <rPr>
        <b/>
        <sz val="10"/>
        <color theme="1"/>
        <rFont val="Times New Roman"/>
        <family val="1"/>
        <charset val="161"/>
      </rPr>
      <t>ΔΕΝ ΠΡΟΣΗΛΘΕ ΣΤΗΝ  ΣΥΝΕ-ΝΤΕΥΞΗ</t>
    </r>
    <r>
      <rPr>
        <b/>
        <sz val="11"/>
        <color theme="1"/>
        <rFont val="Times New Roman"/>
        <family val="1"/>
        <charset val="161"/>
      </rPr>
      <t xml:space="preserve"> </t>
    </r>
  </si>
  <si>
    <t>5943/08.10.2025</t>
  </si>
  <si>
    <t>6327/16.10.2025</t>
  </si>
  <si>
    <t xml:space="preserve">ΑΙΤΙΟΛΟΓΙΑ ΑΠΟΡΡΙΨΗΣ </t>
  </si>
  <si>
    <t>Απολυτήριο Λυκείου</t>
  </si>
  <si>
    <t>Μόρια Πτυχίου (10 έως 20 ανάλογα με τον βαθμό του Απολυτηρίου)</t>
  </si>
  <si>
    <t>Προϋπηρεσία (0-30 μήνες) Ανάλογα με τους μήνες</t>
  </si>
  <si>
    <t xml:space="preserve">
Οικογενειακή Κατάσταση - Παιδιά</t>
  </si>
  <si>
    <t>Τέκνο Πολύτεκνης Οικογένειας</t>
  </si>
  <si>
    <t>Τ… Α…</t>
  </si>
  <si>
    <t xml:space="preserve">Ε... </t>
  </si>
  <si>
    <t>6088/10.10.2025</t>
  </si>
  <si>
    <t>Χ… Κ…</t>
  </si>
  <si>
    <t>6149/13.10.2025</t>
  </si>
  <si>
    <t xml:space="preserve">Σ...Γ... </t>
  </si>
  <si>
    <t>6150/13.10.2025</t>
  </si>
  <si>
    <t>Χ... Β…</t>
  </si>
  <si>
    <t>Λ…</t>
  </si>
  <si>
    <t>5923/07.10.2025</t>
  </si>
  <si>
    <t xml:space="preserve">ΕΠΙΛΑΧΟΝΤΕΣ </t>
  </si>
  <si>
    <t>Τ... Θ…</t>
  </si>
  <si>
    <t>Ν…</t>
  </si>
  <si>
    <t>6155/13.10.2025</t>
  </si>
  <si>
    <t>Β... Α…</t>
  </si>
  <si>
    <t>Β…</t>
  </si>
  <si>
    <t>6092/10.10.2025</t>
  </si>
  <si>
    <t>Κ... Ε…</t>
  </si>
  <si>
    <t>Δ…</t>
  </si>
  <si>
    <t>6138/13.10.2025</t>
  </si>
  <si>
    <t>Χ... Θ…</t>
  </si>
  <si>
    <t>Ι…</t>
  </si>
  <si>
    <t>6013/09.10.2025</t>
  </si>
  <si>
    <t>Ν... Π…</t>
  </si>
  <si>
    <t xml:space="preserve">Ι... </t>
  </si>
  <si>
    <t xml:space="preserve">6031/09.10.2025 </t>
  </si>
  <si>
    <t>Σ... Κ…</t>
  </si>
  <si>
    <t>6175/13.10.2025</t>
  </si>
  <si>
    <t>Δ... Ι…</t>
  </si>
  <si>
    <t>6271/15.10.2025</t>
  </si>
  <si>
    <t>Α... Θ…</t>
  </si>
  <si>
    <t>6183/13.10.2025</t>
  </si>
  <si>
    <t>Π... Κ…</t>
  </si>
  <si>
    <t>6333/16.10.2025</t>
  </si>
  <si>
    <t>Τ... Γ…</t>
  </si>
  <si>
    <t>5949/08.10.2025</t>
  </si>
  <si>
    <t>Γ... Π…</t>
  </si>
  <si>
    <t>Γ…</t>
  </si>
  <si>
    <t>6134/10.10.2025</t>
  </si>
  <si>
    <t>Κ.. Μ…</t>
  </si>
  <si>
    <t xml:space="preserve">6029/09.10.2025 </t>
  </si>
  <si>
    <t xml:space="preserve">Κ... Δ... </t>
  </si>
  <si>
    <t>5993/09.10.2025</t>
  </si>
  <si>
    <t>Γ... Δ…</t>
  </si>
  <si>
    <t>6331/16.10.2025</t>
  </si>
  <si>
    <t xml:space="preserve">Θ... </t>
  </si>
  <si>
    <t>6209/13.10.2025</t>
  </si>
  <si>
    <t>Ξ... Μ…</t>
  </si>
  <si>
    <t>6181/13.10.2025</t>
  </si>
  <si>
    <t>Σ... Π…</t>
  </si>
  <si>
    <t xml:space="preserve">Ν... </t>
  </si>
  <si>
    <t>6131/10.10.2025</t>
  </si>
  <si>
    <t>Υ... Ε…</t>
  </si>
  <si>
    <t>6028/09.10.2025</t>
  </si>
  <si>
    <t>Π... Μ…</t>
  </si>
  <si>
    <t>5942/08.10.2025</t>
  </si>
  <si>
    <t>Σ.. Δ..</t>
  </si>
  <si>
    <t>5920/07.10.2025</t>
  </si>
  <si>
    <t>Τ... Ε…</t>
  </si>
  <si>
    <t xml:space="preserve">Σ... </t>
  </si>
  <si>
    <t>6030/09.10.2025</t>
  </si>
  <si>
    <t>Θ…</t>
  </si>
  <si>
    <t>6142/13.10.2025</t>
  </si>
  <si>
    <t>6143/13.10.2025</t>
  </si>
  <si>
    <t>Ν.. Ε…</t>
  </si>
  <si>
    <t xml:space="preserve">Π... </t>
  </si>
  <si>
    <t>6273/15.10.2025</t>
  </si>
  <si>
    <t>Α… Α…</t>
  </si>
  <si>
    <t>6126/10.10.2025</t>
  </si>
  <si>
    <t>Μ... Ν... Γ…</t>
  </si>
  <si>
    <t>Κ…</t>
  </si>
  <si>
    <t>6139/13.10.2025</t>
  </si>
  <si>
    <t>Γ... Χ…</t>
  </si>
  <si>
    <t>6202/13.10.2025</t>
  </si>
  <si>
    <t>Λ... Θ….</t>
  </si>
  <si>
    <t>Β</t>
  </si>
  <si>
    <t>6196/13.10.2025</t>
  </si>
  <si>
    <t xml:space="preserve">Μ... Σ... </t>
  </si>
  <si>
    <t xml:space="preserve">Ι...  </t>
  </si>
  <si>
    <t>6051/10.10.2025</t>
  </si>
  <si>
    <t>Μ...Φ…</t>
  </si>
  <si>
    <t>6232/14.10.2025</t>
  </si>
  <si>
    <t xml:space="preserve">Δ… Ζ... </t>
  </si>
  <si>
    <t>6265/15.10.2025</t>
  </si>
  <si>
    <t xml:space="preserve">Π... Δ... </t>
  </si>
  <si>
    <t>6166/13.10.2025</t>
  </si>
  <si>
    <t>Λ... Μ…</t>
  </si>
  <si>
    <t>6329/16.10.2025</t>
  </si>
  <si>
    <t>6288/15.10.2025</t>
  </si>
  <si>
    <t>Γ... Α…</t>
  </si>
  <si>
    <t>5963/08.10.2025</t>
  </si>
  <si>
    <t>6170/13.10.2025</t>
  </si>
  <si>
    <t>ΕΛΛΕΙΨΗ ΥΠΕΥΘΥΝΗΣ ΔΗΛΩΣΗΣ ΑΝΑΦΟΡΙΚΑ ΜΕ ΤΟΥΣ ΟΡΟΥΣ ΤΗΣ ΠΡΟΚΗΡΥΞΗΣ</t>
  </si>
  <si>
    <t>6173/13.10.2025</t>
  </si>
  <si>
    <t>6164/13.10.2025</t>
  </si>
  <si>
    <t>6135/10.10.2025</t>
  </si>
  <si>
    <t>6130/10.10.2025</t>
  </si>
  <si>
    <t xml:space="preserve">ΕΛΛΕΙΨΗ ΥΠΕΥΘΥΝΗΣ ΔΗΛΩΣΗΣ ΑΝΑΦΟΡΙΚΑ ΜΕ ΤΟΥΣ ΟΡΟΥΣ ΤΗΣ ΠΡΟΚΗΡΥΞΗΣ/ ΔΕΝ ΕΧΕΙ ΑΝΑΓΝΩΡΙΣΗ ΠΤΥΧΙΟΥ ΑΠΟ ΔΟΑΤΑΠ </t>
  </si>
  <si>
    <t>6272/09.10.2025</t>
  </si>
  <si>
    <t xml:space="preserve">ΔΕΝ ΠΡΟΣΗΛΘΕ ΣΤΗΝ ΣΥΝΕΝΤΕΥΞΗ </t>
  </si>
  <si>
    <t>6330/16.10.2025</t>
  </si>
  <si>
    <t>6203/13.10.2025</t>
  </si>
  <si>
    <t>6174/13.10.2025</t>
  </si>
  <si>
    <t>6171/13.10.2025</t>
  </si>
  <si>
    <t>5989/09.10.2025</t>
  </si>
  <si>
    <t>5964/08.10.2025</t>
  </si>
  <si>
    <t xml:space="preserve">ΠΤΥΧΙΟ ΧΗΜΕΙΑΣ ΓΙΑ ΤΗ ΣΥΓΚΕΚΡΙΜΕΝΗ ΕΙΔΙΚΟΤΗΤΑ ΓΙΝΕΤΑΙ ΔΕΚΤΟ ΜΟΝΟ ΤΟ ΠΤΥΧΙΟ ΦΑΡΜΑΚΕΥΤΙΚΗΣ ΠΡΟΚΥΠΤΕΙ ΣΑΦΩΣ ΑΠΌ ΤΟ ΠΡΟΣΟΝΤΟΛΟΓΙΟ ΚΑΙ ΤΗΝ ΠΡΟΚΗΡΥΞΗ   </t>
  </si>
  <si>
    <t xml:space="preserve">ΕΛΛΕΙΨΗ ΑΝΑΓΝΩΡΙΣΜΕΝΟΥ ΠΤΥΧΙΟΥ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</si>
</sst>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charset val="161"/>
      <scheme val="minor"/>
    </font>
    <font>
      <b/>
      <sz val="12"/>
      <color rgb="FF000000"/>
      <name val="Aptos Narrow"/>
      <family val="2"/>
      <charset val="161"/>
      <scheme val="minor"/>
    </font>
    <font>
      <b/>
      <sz val="10"/>
      <color theme="1"/>
      <name val="Times New Roman"/>
      <family val="1"/>
      <charset val="161"/>
    </font>
    <font>
      <b/>
      <sz val="10"/>
      <color rgb="FF222222"/>
      <name val="Times New Roman"/>
      <family val="1"/>
      <charset val="161"/>
    </font>
    <font>
      <b/>
      <sz val="10"/>
      <color rgb="FF000000"/>
      <name val="Aptos Narrow"/>
      <family val="2"/>
      <charset val="161"/>
      <scheme val="minor"/>
    </font>
    <font>
      <b/>
      <sz val="10"/>
      <color rgb="FF000000"/>
      <name val="Times New Roman"/>
      <family val="1"/>
      <charset val="161"/>
    </font>
    <font>
      <sz val="10"/>
      <color theme="1"/>
      <name val="Times New Roman"/>
      <family val="1"/>
      <charset val="161"/>
    </font>
    <font>
      <sz val="10"/>
      <color rgb="FF222222"/>
      <name val="Times New Roman"/>
      <family val="1"/>
      <charset val="161"/>
    </font>
    <font>
      <b/>
      <sz val="11"/>
      <color theme="1"/>
      <name val="Aptos Narrow"/>
      <family val="2"/>
      <scheme val="minor"/>
    </font>
    <font>
      <b/>
      <sz val="10"/>
      <name val="Aptos Narrow"/>
      <family val="2"/>
      <charset val="161"/>
      <scheme val="minor"/>
    </font>
    <font>
      <b/>
      <u/>
      <sz val="10"/>
      <color rgb="FF000000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b/>
      <sz val="10"/>
      <color theme="3"/>
      <name val="Times New Roman"/>
      <family val="1"/>
      <charset val="161"/>
    </font>
    <font>
      <sz val="12"/>
      <color theme="1"/>
      <name val="Aptos Narrow"/>
      <family val="2"/>
      <charset val="161"/>
      <scheme val="minor"/>
    </font>
    <font>
      <b/>
      <sz val="12"/>
      <color theme="1"/>
      <name val="Times New Roman"/>
      <family val="1"/>
      <charset val="161"/>
    </font>
    <font>
      <sz val="10"/>
      <color theme="1"/>
      <name val="Aptos Narrow"/>
      <family val="2"/>
      <charset val="161"/>
      <scheme val="minor"/>
    </font>
    <font>
      <sz val="11"/>
      <color theme="1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b/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rgb="FF000000"/>
      <name val="Calibri"/>
      <family val="2"/>
      <charset val="161"/>
    </font>
    <font>
      <b/>
      <sz val="10"/>
      <color rgb="FF222222"/>
      <name val="Calibri"/>
      <family val="2"/>
      <charset val="161"/>
    </font>
    <font>
      <sz val="10"/>
      <color theme="1"/>
      <name val="Aptos Narrow"/>
      <family val="2"/>
      <scheme val="minor"/>
    </font>
    <font>
      <sz val="10"/>
      <color rgb="FF222222"/>
      <name val="Arial"/>
      <family val="2"/>
    </font>
    <font>
      <sz val="10"/>
      <color rgb="FF000000"/>
      <name val="Aptos Narrow"/>
      <family val="2"/>
      <scheme val="minor"/>
    </font>
    <font>
      <sz val="10"/>
      <color rgb="FF222222"/>
      <name val="Arial"/>
      <family val="2"/>
      <charset val="161"/>
    </font>
    <font>
      <sz val="11"/>
      <color theme="1"/>
      <name val="Aptos Narrow"/>
      <family val="2"/>
      <scheme val="minor"/>
    </font>
    <font>
      <b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1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9" tint="0.79998168889431442"/>
        <bgColor rgb="FFF2DCDB"/>
      </patternFill>
    </fill>
    <fill>
      <patternFill patternType="solid">
        <fgColor theme="0"/>
        <bgColor rgb="FFF2DCDB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B7B7B7"/>
      </patternFill>
    </fill>
    <fill>
      <patternFill patternType="solid">
        <fgColor theme="0" tint="-4.9989318521683403E-2"/>
        <bgColor rgb="FFF2DCD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5" fillId="4" borderId="1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4" borderId="1" xfId="0" applyFont="1" applyFill="1" applyBorder="1"/>
    <xf numFmtId="0" fontId="10" fillId="4" borderId="1" xfId="0" applyFont="1" applyFill="1" applyBorder="1"/>
    <xf numFmtId="0" fontId="1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right"/>
    </xf>
    <xf numFmtId="0" fontId="12" fillId="9" borderId="1" xfId="0" applyFont="1" applyFill="1" applyBorder="1"/>
    <xf numFmtId="0" fontId="5" fillId="9" borderId="1" xfId="0" applyFont="1" applyFill="1" applyBorder="1"/>
    <xf numFmtId="0" fontId="0" fillId="0" borderId="1" xfId="0" applyBorder="1"/>
    <xf numFmtId="0" fontId="6" fillId="0" borderId="1" xfId="0" applyFont="1" applyBorder="1"/>
    <xf numFmtId="0" fontId="12" fillId="9" borderId="1" xfId="0" applyFont="1" applyFill="1" applyBorder="1" applyAlignment="1">
      <alignment wrapText="1"/>
    </xf>
    <xf numFmtId="0" fontId="5" fillId="9" borderId="1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5" fillId="4" borderId="1" xfId="0" applyFont="1" applyFill="1" applyBorder="1" applyAlignment="1">
      <alignment vertical="center"/>
    </xf>
    <xf numFmtId="0" fontId="0" fillId="10" borderId="2" xfId="0" applyFill="1" applyBorder="1" applyAlignment="1">
      <alignment horizontal="center"/>
    </xf>
    <xf numFmtId="0" fontId="14" fillId="8" borderId="0" xfId="0" applyFont="1" applyFill="1"/>
    <xf numFmtId="0" fontId="14" fillId="10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15" fillId="10" borderId="3" xfId="0" applyFont="1" applyFill="1" applyBorder="1"/>
    <xf numFmtId="0" fontId="16" fillId="12" borderId="1" xfId="0" applyFont="1" applyFill="1" applyBorder="1" applyAlignment="1">
      <alignment horizontal="center"/>
    </xf>
    <xf numFmtId="0" fontId="2" fillId="12" borderId="1" xfId="0" applyFont="1" applyFill="1" applyBorder="1"/>
    <xf numFmtId="0" fontId="5" fillId="12" borderId="1" xfId="0" applyFont="1" applyFill="1" applyBorder="1" applyAlignment="1">
      <alignment wrapText="1"/>
    </xf>
    <xf numFmtId="0" fontId="17" fillId="12" borderId="2" xfId="0" applyFont="1" applyFill="1" applyBorder="1" applyAlignment="1">
      <alignment horizontal="center"/>
    </xf>
    <xf numFmtId="0" fontId="5" fillId="12" borderId="2" xfId="0" applyFont="1" applyFill="1" applyBorder="1"/>
    <xf numFmtId="0" fontId="5" fillId="12" borderId="2" xfId="0" applyFont="1" applyFill="1" applyBorder="1" applyAlignment="1">
      <alignment wrapText="1"/>
    </xf>
    <xf numFmtId="0" fontId="0" fillId="12" borderId="1" xfId="0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2" fillId="8" borderId="0" xfId="0" applyFont="1" applyFill="1"/>
    <xf numFmtId="0" fontId="2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/>
    </xf>
    <xf numFmtId="0" fontId="18" fillId="12" borderId="2" xfId="0" applyFont="1" applyFill="1" applyBorder="1" applyAlignment="1">
      <alignment horizontal="center"/>
    </xf>
    <xf numFmtId="0" fontId="2" fillId="12" borderId="3" xfId="0" applyFont="1" applyFill="1" applyBorder="1"/>
    <xf numFmtId="0" fontId="2" fillId="12" borderId="0" xfId="0" applyFont="1" applyFill="1" applyAlignment="1">
      <alignment horizontal="left" wrapText="1"/>
    </xf>
    <xf numFmtId="0" fontId="6" fillId="12" borderId="3" xfId="0" applyFont="1" applyFill="1" applyBorder="1" applyAlignment="1">
      <alignment horizontal="center"/>
    </xf>
    <xf numFmtId="0" fontId="16" fillId="12" borderId="1" xfId="0" applyFont="1" applyFill="1" applyBorder="1"/>
    <xf numFmtId="0" fontId="11" fillId="12" borderId="1" xfId="0" applyFont="1" applyFill="1" applyBorder="1"/>
    <xf numFmtId="0" fontId="11" fillId="12" borderId="1" xfId="0" applyFont="1" applyFill="1" applyBorder="1" applyAlignment="1">
      <alignment horizontal="left" wrapText="1"/>
    </xf>
    <xf numFmtId="0" fontId="4" fillId="4" borderId="3" xfId="0" applyFont="1" applyFill="1" applyBorder="1"/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4" borderId="3" xfId="0" applyFont="1" applyFill="1" applyBorder="1"/>
    <xf numFmtId="0" fontId="22" fillId="3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23" fillId="5" borderId="1" xfId="0" applyFont="1" applyFill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4" fillId="7" borderId="1" xfId="0" applyFont="1" applyFill="1" applyBorder="1" applyAlignment="1">
      <alignment horizontal="center"/>
    </xf>
    <xf numFmtId="0" fontId="25" fillId="4" borderId="1" xfId="0" applyFont="1" applyFill="1" applyBorder="1"/>
    <xf numFmtId="0" fontId="0" fillId="7" borderId="1" xfId="0" applyFill="1" applyBorder="1"/>
    <xf numFmtId="0" fontId="6" fillId="13" borderId="1" xfId="0" applyFont="1" applyFill="1" applyBorder="1"/>
    <xf numFmtId="0" fontId="16" fillId="13" borderId="1" xfId="0" applyFont="1" applyFill="1" applyBorder="1"/>
    <xf numFmtId="0" fontId="15" fillId="14" borderId="1" xfId="0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/>
    </xf>
    <xf numFmtId="0" fontId="23" fillId="14" borderId="1" xfId="0" applyFont="1" applyFill="1" applyBorder="1" applyAlignment="1">
      <alignment horizontal="center"/>
    </xf>
    <xf numFmtId="0" fontId="24" fillId="1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left"/>
    </xf>
    <xf numFmtId="0" fontId="27" fillId="4" borderId="1" xfId="0" applyFont="1" applyFill="1" applyBorder="1" applyAlignment="1">
      <alignment horizontal="left"/>
    </xf>
    <xf numFmtId="0" fontId="27" fillId="4" borderId="1" xfId="0" applyFont="1" applyFill="1" applyBorder="1" applyAlignment="1">
      <alignment horizontal="center"/>
    </xf>
    <xf numFmtId="0" fontId="16" fillId="0" borderId="0" xfId="0" applyFont="1"/>
    <xf numFmtId="0" fontId="28" fillId="4" borderId="1" xfId="0" applyFont="1" applyFill="1" applyBorder="1"/>
    <xf numFmtId="0" fontId="28" fillId="4" borderId="1" xfId="0" applyFont="1" applyFill="1" applyBorder="1" applyAlignment="1">
      <alignment vertical="center"/>
    </xf>
    <xf numFmtId="0" fontId="29" fillId="4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11" fillId="4" borderId="1" xfId="0" applyFont="1" applyFill="1" applyBorder="1"/>
    <xf numFmtId="0" fontId="7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12" borderId="1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F80A-2225-4DEB-AFB7-1CC84BF0BFAE}">
  <dimension ref="A1:U2"/>
  <sheetViews>
    <sheetView workbookViewId="0">
      <selection activeCell="F23" sqref="F23"/>
    </sheetView>
  </sheetViews>
  <sheetFormatPr defaultRowHeight="15.05" x14ac:dyDescent="0.3"/>
  <cols>
    <col min="2" max="2" width="21.5546875" customWidth="1"/>
    <col min="3" max="3" width="13.109375" bestFit="1" customWidth="1"/>
    <col min="4" max="4" width="22.77734375" customWidth="1"/>
    <col min="10" max="10" width="13.88671875" customWidth="1"/>
    <col min="12" max="12" width="14.21875" customWidth="1"/>
    <col min="14" max="14" width="13" customWidth="1"/>
    <col min="16" max="16" width="14.109375" customWidth="1"/>
    <col min="18" max="18" width="15.44140625" customWidth="1"/>
    <col min="20" max="20" width="16.44140625" customWidth="1"/>
  </cols>
  <sheetData>
    <row r="1" spans="1:21" ht="62.2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2" t="s">
        <v>7</v>
      </c>
      <c r="I1" s="4" t="s">
        <v>8</v>
      </c>
      <c r="J1" s="2" t="s">
        <v>9</v>
      </c>
      <c r="K1" s="4" t="s">
        <v>8</v>
      </c>
      <c r="L1" s="2" t="s">
        <v>10</v>
      </c>
      <c r="M1" s="4" t="s">
        <v>8</v>
      </c>
      <c r="N1" s="2" t="s">
        <v>11</v>
      </c>
      <c r="O1" s="4" t="s">
        <v>8</v>
      </c>
      <c r="P1" s="2" t="s">
        <v>12</v>
      </c>
      <c r="Q1" s="4" t="s">
        <v>8</v>
      </c>
      <c r="R1" s="2" t="s">
        <v>13</v>
      </c>
      <c r="S1" s="4" t="s">
        <v>8</v>
      </c>
      <c r="T1" s="2" t="s">
        <v>14</v>
      </c>
      <c r="U1" s="5" t="s">
        <v>8</v>
      </c>
    </row>
    <row r="2" spans="1:21" x14ac:dyDescent="0.3">
      <c r="A2" s="6">
        <v>1</v>
      </c>
      <c r="B2" s="7" t="s">
        <v>19</v>
      </c>
      <c r="C2" s="7" t="s">
        <v>20</v>
      </c>
      <c r="D2" s="7" t="s">
        <v>15</v>
      </c>
      <c r="E2" s="8">
        <f>G2+I2+K2+M2+O2+Q2+S2+U2</f>
        <v>87</v>
      </c>
      <c r="F2" s="9">
        <v>10</v>
      </c>
      <c r="G2" s="10">
        <f>IF(F2&gt;=8.5, 15, IF(F2&gt;=7.5, 10, IF(F2&gt;=6.5, 5, 0)))</f>
        <v>15</v>
      </c>
      <c r="H2" s="9" t="s">
        <v>16</v>
      </c>
      <c r="I2" s="11" t="str">
        <f>IF(H2="B2", "5", IF(H2="C1", "5", IF(H2="C2","5",IF(H2=0,0))))</f>
        <v>5</v>
      </c>
      <c r="J2" s="9" t="s">
        <v>17</v>
      </c>
      <c r="K2" s="11" t="str">
        <f>IF(J2="Msc", "10", IF(J2="PHD", "10",IF(J2=0,0)))</f>
        <v>10</v>
      </c>
      <c r="L2" s="9">
        <v>30</v>
      </c>
      <c r="M2" s="10">
        <f>IF(L2&lt;=20, L2, IF(L2&gt;20, 20))</f>
        <v>20</v>
      </c>
      <c r="N2" s="9">
        <v>35</v>
      </c>
      <c r="O2" s="10">
        <f>IF(N2&lt;=40, N2, IF(N2&gt;40, 40))</f>
        <v>35</v>
      </c>
      <c r="P2" s="9">
        <v>2</v>
      </c>
      <c r="Q2" s="11">
        <f t="shared" ref="Q2" si="0">IF(P2&lt;=4, P2, IF(P2&gt;4, (P2-4)*2+4))</f>
        <v>2</v>
      </c>
      <c r="R2" s="9" t="s">
        <v>18</v>
      </c>
      <c r="S2" s="10" t="str">
        <f>IF(R2="ΝΑΙ", "4", IF(R2="ΟΧΙ", "0",))</f>
        <v>0</v>
      </c>
      <c r="T2" s="9" t="s">
        <v>18</v>
      </c>
      <c r="U2" s="11" t="str">
        <f t="shared" ref="U2" si="1">IF(T2="ΝΑΙ", "2", IF(T2="ΟΧΙ", "0",))</f>
        <v>0</v>
      </c>
    </row>
  </sheetData>
  <dataValidations count="3">
    <dataValidation type="list" allowBlank="1" showErrorMessage="1" sqref="H2" xr:uid="{DCA61F53-EB2D-4CAE-812C-E8F3A3A0E386}">
      <formula1>"B2,C1,C2,0"</formula1>
    </dataValidation>
    <dataValidation type="list" allowBlank="1" showErrorMessage="1" sqref="J2" xr:uid="{9C32AD97-881B-42D3-A2BE-5067B56DC094}">
      <formula1>"Msc,PHD,0"</formula1>
    </dataValidation>
    <dataValidation type="list" allowBlank="1" showErrorMessage="1" sqref="T2 R2" xr:uid="{BDCB2821-F25A-4820-8879-7A7CADEAA22F}">
      <formula1>"ΝΑΙ,ΟΧΙ"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4C55-AC93-4E2C-902C-3A9D890B4CDB}">
  <dimension ref="A1:U4"/>
  <sheetViews>
    <sheetView workbookViewId="0">
      <selection activeCell="B14" sqref="B14"/>
    </sheetView>
  </sheetViews>
  <sheetFormatPr defaultRowHeight="15.05" x14ac:dyDescent="0.3"/>
  <cols>
    <col min="2" max="2" width="24.33203125" customWidth="1"/>
    <col min="3" max="3" width="13.6640625" customWidth="1"/>
    <col min="4" max="4" width="23.109375" customWidth="1"/>
    <col min="10" max="10" width="18.88671875" customWidth="1"/>
    <col min="12" max="12" width="21.77734375" customWidth="1"/>
    <col min="14" max="14" width="14.109375" customWidth="1"/>
    <col min="16" max="16" width="14.6640625" customWidth="1"/>
    <col min="18" max="18" width="16.44140625" customWidth="1"/>
    <col min="20" max="20" width="15.109375" customWidth="1"/>
  </cols>
  <sheetData>
    <row r="1" spans="1:21" ht="14.4" x14ac:dyDescent="0.3">
      <c r="B1" s="90"/>
      <c r="D1" s="90"/>
    </row>
    <row r="2" spans="1:21" ht="49.75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21</v>
      </c>
      <c r="H2" s="2" t="s">
        <v>7</v>
      </c>
      <c r="I2" s="4" t="s">
        <v>8</v>
      </c>
      <c r="J2" s="2" t="s">
        <v>9</v>
      </c>
      <c r="K2" s="4" t="s">
        <v>8</v>
      </c>
      <c r="L2" s="2" t="s">
        <v>10</v>
      </c>
      <c r="M2" s="4" t="s">
        <v>8</v>
      </c>
      <c r="N2" s="2" t="s">
        <v>11</v>
      </c>
      <c r="O2" s="4" t="s">
        <v>8</v>
      </c>
      <c r="P2" s="2" t="s">
        <v>12</v>
      </c>
      <c r="Q2" s="4" t="s">
        <v>8</v>
      </c>
      <c r="R2" s="2" t="s">
        <v>13</v>
      </c>
      <c r="S2" s="4" t="s">
        <v>8</v>
      </c>
      <c r="T2" s="2" t="s">
        <v>14</v>
      </c>
      <c r="U2" s="5" t="s">
        <v>8</v>
      </c>
    </row>
    <row r="3" spans="1:21" x14ac:dyDescent="0.3">
      <c r="A3" s="6">
        <v>1</v>
      </c>
      <c r="B3" s="7" t="s">
        <v>146</v>
      </c>
      <c r="C3" s="7" t="s">
        <v>127</v>
      </c>
      <c r="D3" s="7" t="s">
        <v>147</v>
      </c>
      <c r="E3" s="8">
        <f t="shared" ref="E3:E4" si="0">G3+I3+K3+M3+O3+Q3+S3+U3</f>
        <v>80</v>
      </c>
      <c r="F3" s="9">
        <v>6.94</v>
      </c>
      <c r="G3" s="11">
        <f t="shared" ref="G3:G4" si="1">IF(F3&gt;=8.5, 15, IF(F3&gt;=7.5, 10, IF(F3&gt;=6.5, 5, 0)))</f>
        <v>5</v>
      </c>
      <c r="H3" s="9" t="s">
        <v>16</v>
      </c>
      <c r="I3" s="11" t="str">
        <f>IF(H3="B2", "5", IF(H3="C1", "2", IF(H3="C2","5",IF(H3=0,0))))</f>
        <v>5</v>
      </c>
      <c r="J3" s="9" t="s">
        <v>17</v>
      </c>
      <c r="K3" s="11" t="str">
        <f t="shared" ref="K3:K4" si="2">IF(J3="Msc", "10", IF(J3="PHD", "10",IF(J3=0,0)))</f>
        <v>10</v>
      </c>
      <c r="L3" s="9">
        <v>20</v>
      </c>
      <c r="M3" s="11">
        <f t="shared" ref="M3:M4" si="3">IF(L3&lt;=20, L3, IF(L3&gt;20, 20))</f>
        <v>20</v>
      </c>
      <c r="N3" s="9">
        <v>40</v>
      </c>
      <c r="O3" s="11">
        <f t="shared" ref="O3:O4" si="4">IF(N3&lt;=40, N3, IF(N3&gt;40, 40))</f>
        <v>40</v>
      </c>
      <c r="P3" s="9"/>
      <c r="Q3" s="11">
        <f t="shared" ref="Q3:Q4" si="5">IF(P3&lt;=4, P3, IF(P3&gt;4, (P3-4)*2+4))</f>
        <v>0</v>
      </c>
      <c r="R3" s="9"/>
      <c r="S3" s="11">
        <f t="shared" ref="S3:S4" si="6">IF(R3="ΝΑΙ", "4", IF(R3="ΟΧΙ", "0",))</f>
        <v>0</v>
      </c>
      <c r="T3" s="9" t="s">
        <v>18</v>
      </c>
      <c r="U3" s="11" t="str">
        <f>IF(T3="ΝΑΙ", "2", IF(T3="ΟΧΙ", "0",))</f>
        <v>0</v>
      </c>
    </row>
    <row r="4" spans="1:21" x14ac:dyDescent="0.3">
      <c r="A4" s="6">
        <v>2</v>
      </c>
      <c r="B4" s="30" t="s">
        <v>148</v>
      </c>
      <c r="C4" s="30" t="s">
        <v>149</v>
      </c>
      <c r="D4" s="31" t="s">
        <v>150</v>
      </c>
      <c r="E4" s="8">
        <f t="shared" si="0"/>
        <v>80</v>
      </c>
      <c r="F4" s="9">
        <v>6.7</v>
      </c>
      <c r="G4" s="11">
        <f t="shared" si="1"/>
        <v>5</v>
      </c>
      <c r="H4" s="9" t="s">
        <v>16</v>
      </c>
      <c r="I4" s="11" t="str">
        <f>IF(H4="B2", "5", IF(H4="C1", "2", IF(H4="C2","5",IF(H4=0,0))))</f>
        <v>5</v>
      </c>
      <c r="J4" s="9" t="s">
        <v>17</v>
      </c>
      <c r="K4" s="11" t="str">
        <f t="shared" si="2"/>
        <v>10</v>
      </c>
      <c r="L4" s="9">
        <v>20</v>
      </c>
      <c r="M4" s="11">
        <f t="shared" si="3"/>
        <v>20</v>
      </c>
      <c r="N4" s="9">
        <v>40</v>
      </c>
      <c r="O4" s="11">
        <f t="shared" si="4"/>
        <v>40</v>
      </c>
      <c r="P4" s="9"/>
      <c r="Q4" s="11">
        <f t="shared" si="5"/>
        <v>0</v>
      </c>
      <c r="R4" s="9"/>
      <c r="S4" s="11">
        <f t="shared" si="6"/>
        <v>0</v>
      </c>
      <c r="T4" s="9" t="s">
        <v>18</v>
      </c>
      <c r="U4" s="11" t="str">
        <f>IF(T4="ΝΑΙ", "2", IF(T4="ΟΧΙ", "0",))</f>
        <v>0</v>
      </c>
    </row>
  </sheetData>
  <dataValidations count="3">
    <dataValidation type="list" allowBlank="1" showErrorMessage="1" sqref="T3:T4 R3:R4" xr:uid="{81ED40E8-2EE0-44DD-9C2E-1731D9A658C1}">
      <formula1>"ΝΑΙ,ΟΧΙ"</formula1>
    </dataValidation>
    <dataValidation type="list" allowBlank="1" showErrorMessage="1" sqref="J3:J4" xr:uid="{4350C213-10B0-4FFA-8333-5C8D73F1D8C3}">
      <formula1>"Msc,PHD,0"</formula1>
    </dataValidation>
    <dataValidation type="list" allowBlank="1" showErrorMessage="1" sqref="H3:H4" xr:uid="{BB71BDA2-0982-4F06-9E14-1D849A76586C}">
      <formula1>"B2,C1,C2,0"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EFAB-A3A7-4281-B9BE-182F94421E91}">
  <dimension ref="A1:U16"/>
  <sheetViews>
    <sheetView workbookViewId="0">
      <selection activeCell="D6" sqref="D6"/>
    </sheetView>
  </sheetViews>
  <sheetFormatPr defaultRowHeight="15.05" x14ac:dyDescent="0.3"/>
  <cols>
    <col min="2" max="2" width="19.21875" customWidth="1"/>
    <col min="3" max="3" width="13.77734375" customWidth="1"/>
    <col min="4" max="4" width="19.77734375" customWidth="1"/>
    <col min="10" max="10" width="16.21875" customWidth="1"/>
    <col min="12" max="12" width="13.5546875" customWidth="1"/>
    <col min="14" max="14" width="12.33203125" customWidth="1"/>
    <col min="16" max="16" width="13.5546875" customWidth="1"/>
    <col min="18" max="18" width="16.33203125" customWidth="1"/>
    <col min="20" max="20" width="16" customWidth="1"/>
  </cols>
  <sheetData>
    <row r="1" spans="1:21" x14ac:dyDescent="0.3">
      <c r="A1" s="6"/>
      <c r="B1" s="30" t="s">
        <v>100</v>
      </c>
      <c r="C1" s="30"/>
      <c r="D1" s="31"/>
      <c r="E1" s="8"/>
      <c r="F1" s="9"/>
      <c r="G1" s="11"/>
      <c r="H1" s="9"/>
      <c r="I1" s="11"/>
      <c r="J1" s="9"/>
      <c r="K1" s="11"/>
      <c r="L1" s="9"/>
      <c r="M1" s="11"/>
      <c r="N1" s="9"/>
      <c r="O1" s="11"/>
      <c r="P1" s="9"/>
      <c r="Q1" s="11"/>
      <c r="R1" s="9"/>
      <c r="S1" s="11"/>
      <c r="T1" s="9"/>
      <c r="U1" s="11"/>
    </row>
    <row r="2" spans="1:21" ht="62.2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21</v>
      </c>
      <c r="H2" s="2" t="s">
        <v>7</v>
      </c>
      <c r="I2" s="4" t="s">
        <v>8</v>
      </c>
      <c r="J2" s="2" t="s">
        <v>9</v>
      </c>
      <c r="K2" s="4" t="s">
        <v>8</v>
      </c>
      <c r="L2" s="2" t="s">
        <v>10</v>
      </c>
      <c r="M2" s="4" t="s">
        <v>8</v>
      </c>
      <c r="N2" s="2" t="s">
        <v>11</v>
      </c>
      <c r="O2" s="4" t="s">
        <v>8</v>
      </c>
      <c r="P2" s="2" t="s">
        <v>12</v>
      </c>
      <c r="Q2" s="4" t="s">
        <v>8</v>
      </c>
      <c r="R2" s="2" t="s">
        <v>13</v>
      </c>
      <c r="S2" s="4" t="s">
        <v>8</v>
      </c>
      <c r="T2" s="2" t="s">
        <v>14</v>
      </c>
      <c r="U2" s="5" t="s">
        <v>8</v>
      </c>
    </row>
    <row r="3" spans="1:21" x14ac:dyDescent="0.3">
      <c r="A3" s="6">
        <v>1</v>
      </c>
      <c r="B3" s="91" t="s">
        <v>118</v>
      </c>
      <c r="C3" s="91" t="s">
        <v>151</v>
      </c>
      <c r="D3" s="92" t="s">
        <v>152</v>
      </c>
      <c r="E3" s="8">
        <f>G3+I3+K3+M3+O3+Q3+S3+U3</f>
        <v>75</v>
      </c>
      <c r="F3" s="93">
        <v>8.98</v>
      </c>
      <c r="G3" s="94">
        <f>IF(F3&gt;=8.5, 15, IF(F3&gt;=7.5, 10, IF(F3&gt;=6.5, 5, 0)))</f>
        <v>15</v>
      </c>
      <c r="H3" s="93" t="s">
        <v>16</v>
      </c>
      <c r="I3" s="94" t="str">
        <f>IF(H3="B2", "5", IF(H3="C1", "2", IF(H3="C2","5",IF(H3=0,0))))</f>
        <v>5</v>
      </c>
      <c r="J3" s="93" t="s">
        <v>17</v>
      </c>
      <c r="K3" s="94" t="str">
        <f t="shared" ref="K3:K16" si="0">IF(J3="Msc", "10", IF(J3="PHD", "10",IF(J3=0,0)))</f>
        <v>10</v>
      </c>
      <c r="L3" s="93">
        <v>20</v>
      </c>
      <c r="M3" s="94">
        <f t="shared" ref="M3:M10" si="1">IF(L3&lt;=20, L3, IF(L3&gt;20, 20))</f>
        <v>20</v>
      </c>
      <c r="N3" s="93">
        <v>25</v>
      </c>
      <c r="O3" s="94">
        <f t="shared" ref="O3:O16" si="2">IF(N3&lt;=40, N3, IF(N3&gt;40, 40))</f>
        <v>25</v>
      </c>
      <c r="P3" s="93">
        <v>0</v>
      </c>
      <c r="Q3" s="94">
        <f t="shared" ref="Q3:Q16" si="3">IF(P3&lt;=4, P3, IF(P3&gt;4, (P3-4)*2+4))</f>
        <v>0</v>
      </c>
      <c r="R3" s="93" t="s">
        <v>18</v>
      </c>
      <c r="S3" s="94" t="str">
        <f t="shared" ref="S3:S16" si="4">IF(R3="ΝΑΙ", "4", IF(R3="ΟΧΙ", "0",))</f>
        <v>0</v>
      </c>
      <c r="T3" s="93" t="s">
        <v>18</v>
      </c>
      <c r="U3" s="94">
        <f>0</f>
        <v>0</v>
      </c>
    </row>
    <row r="4" spans="1:21" x14ac:dyDescent="0.3">
      <c r="A4" s="6">
        <v>2</v>
      </c>
      <c r="B4" s="7" t="s">
        <v>41</v>
      </c>
      <c r="C4" s="7" t="s">
        <v>105</v>
      </c>
      <c r="D4" s="7" t="s">
        <v>153</v>
      </c>
      <c r="E4" s="8">
        <f>G4+I4+K4+M4+O4+Q4+S4+U4</f>
        <v>74</v>
      </c>
      <c r="F4" s="9">
        <v>8.3000000000000007</v>
      </c>
      <c r="G4" s="11">
        <f>IF(F4&gt;=8.5, 15, IF(F4&gt;=7.5, 10, IF(F4&gt;=6.5, 5, 0)))</f>
        <v>10</v>
      </c>
      <c r="H4" s="9" t="s">
        <v>16</v>
      </c>
      <c r="I4" s="11" t="str">
        <f>IF(H4="B2", "5", IF(H4="C1", "5", IF(H4="C2","5",IF(H4=0,0))))</f>
        <v>5</v>
      </c>
      <c r="J4" s="9" t="s">
        <v>17</v>
      </c>
      <c r="K4" s="11" t="str">
        <f t="shared" si="0"/>
        <v>10</v>
      </c>
      <c r="L4" s="9">
        <v>20</v>
      </c>
      <c r="M4" s="11">
        <f t="shared" si="1"/>
        <v>20</v>
      </c>
      <c r="N4" s="9">
        <v>29</v>
      </c>
      <c r="O4" s="11">
        <f t="shared" si="2"/>
        <v>29</v>
      </c>
      <c r="P4" s="9">
        <v>0</v>
      </c>
      <c r="Q4" s="11">
        <f t="shared" si="3"/>
        <v>0</v>
      </c>
      <c r="R4" s="9" t="s">
        <v>18</v>
      </c>
      <c r="S4" s="11" t="str">
        <f t="shared" si="4"/>
        <v>0</v>
      </c>
      <c r="T4" s="9" t="s">
        <v>18</v>
      </c>
      <c r="U4" s="11">
        <f>V4</f>
        <v>0</v>
      </c>
    </row>
    <row r="5" spans="1:21" x14ac:dyDescent="0.3">
      <c r="A5" s="6">
        <v>3</v>
      </c>
      <c r="B5" s="7" t="s">
        <v>154</v>
      </c>
      <c r="C5" s="7" t="s">
        <v>155</v>
      </c>
      <c r="D5" s="7" t="s">
        <v>156</v>
      </c>
      <c r="E5" s="8">
        <f>G5+I5+K5+M5+O5+Q5+S5+U5</f>
        <v>74</v>
      </c>
      <c r="F5" s="9">
        <v>9.31</v>
      </c>
      <c r="G5" s="11">
        <f>IF(F5&gt;=8.5, 15, IF(F5&gt;=7.5, 10, IF(F5&gt;=6.5, 5, 0)))</f>
        <v>15</v>
      </c>
      <c r="H5" s="9" t="s">
        <v>16</v>
      </c>
      <c r="I5" s="11" t="str">
        <f>IF(H5="B2", "5", IF(H5="C1", "5", IF(H5="C2","5",IF(H5=0,0))))</f>
        <v>5</v>
      </c>
      <c r="J5" s="9" t="s">
        <v>17</v>
      </c>
      <c r="K5" s="11" t="str">
        <f t="shared" si="0"/>
        <v>10</v>
      </c>
      <c r="L5" s="9">
        <v>20</v>
      </c>
      <c r="M5" s="11">
        <f t="shared" si="1"/>
        <v>20</v>
      </c>
      <c r="N5" s="9">
        <v>24</v>
      </c>
      <c r="O5" s="11">
        <f t="shared" si="2"/>
        <v>24</v>
      </c>
      <c r="P5" s="9">
        <v>0</v>
      </c>
      <c r="Q5" s="11">
        <f t="shared" si="3"/>
        <v>0</v>
      </c>
      <c r="R5" s="9" t="s">
        <v>18</v>
      </c>
      <c r="S5" s="10" t="str">
        <f t="shared" si="4"/>
        <v>0</v>
      </c>
      <c r="T5" s="9" t="s">
        <v>18</v>
      </c>
      <c r="U5" s="11">
        <f>V5</f>
        <v>0</v>
      </c>
    </row>
    <row r="6" spans="1:21" x14ac:dyDescent="0.3">
      <c r="A6" s="6">
        <v>4</v>
      </c>
      <c r="B6" s="7" t="s">
        <v>157</v>
      </c>
      <c r="C6" s="7" t="s">
        <v>127</v>
      </c>
      <c r="D6" s="7" t="s">
        <v>158</v>
      </c>
      <c r="E6" s="8">
        <f>G6+I6+K6+M6+O6+Q6+S6+U6</f>
        <v>73</v>
      </c>
      <c r="F6" s="9">
        <v>8.18</v>
      </c>
      <c r="G6" s="11">
        <f>IF(F6&gt;=8.5, 15, IF(F6&gt;=7.5, 10, IF(F6&gt;=6.5, 5, 0)))</f>
        <v>10</v>
      </c>
      <c r="H6" s="9" t="s">
        <v>16</v>
      </c>
      <c r="I6" s="11" t="str">
        <f>IF(H6="B2", "5", IF(H6="C1", "5", IF(H6="C2","5",IF(H6=0,0))))</f>
        <v>5</v>
      </c>
      <c r="J6" s="9" t="s">
        <v>17</v>
      </c>
      <c r="K6" s="11" t="str">
        <f t="shared" si="0"/>
        <v>10</v>
      </c>
      <c r="L6" s="9">
        <v>20</v>
      </c>
      <c r="M6" s="11">
        <f t="shared" si="1"/>
        <v>20</v>
      </c>
      <c r="N6" s="9">
        <v>28</v>
      </c>
      <c r="O6" s="11">
        <f t="shared" si="2"/>
        <v>28</v>
      </c>
      <c r="P6" s="9">
        <v>0</v>
      </c>
      <c r="Q6" s="11">
        <f t="shared" si="3"/>
        <v>0</v>
      </c>
      <c r="R6" s="9" t="s">
        <v>18</v>
      </c>
      <c r="S6" s="10" t="str">
        <f t="shared" si="4"/>
        <v>0</v>
      </c>
      <c r="T6" s="9" t="s">
        <v>18</v>
      </c>
      <c r="U6" s="11">
        <f>V6</f>
        <v>0</v>
      </c>
    </row>
    <row r="7" spans="1:21" x14ac:dyDescent="0.3">
      <c r="A7" s="6">
        <v>5</v>
      </c>
      <c r="B7" s="7" t="s">
        <v>159</v>
      </c>
      <c r="C7" s="7" t="s">
        <v>160</v>
      </c>
      <c r="D7" s="7" t="s">
        <v>161</v>
      </c>
      <c r="E7" s="8">
        <f>G7+I7+K7+M7+O7+Q7+S7+U7</f>
        <v>72</v>
      </c>
      <c r="F7" s="9">
        <v>6.72</v>
      </c>
      <c r="G7" s="11">
        <f>IF(F7&gt;=8.5, 15, IF(F7&gt;=7.5, 10, IF(F7&gt;=6.5, 5, 0)))</f>
        <v>5</v>
      </c>
      <c r="H7" s="9" t="s">
        <v>16</v>
      </c>
      <c r="I7" s="11" t="str">
        <f>IF(H7="B2", "5", IF(H7="C1", "2", IF(H7="C2","5",IF(H7=0,0))))</f>
        <v>5</v>
      </c>
      <c r="J7" s="9" t="s">
        <v>17</v>
      </c>
      <c r="K7" s="11" t="str">
        <f t="shared" si="0"/>
        <v>10</v>
      </c>
      <c r="L7" s="9">
        <v>20</v>
      </c>
      <c r="M7" s="11">
        <f t="shared" si="1"/>
        <v>20</v>
      </c>
      <c r="N7" s="9">
        <v>32</v>
      </c>
      <c r="O7" s="11">
        <f t="shared" si="2"/>
        <v>32</v>
      </c>
      <c r="P7" s="9">
        <v>0</v>
      </c>
      <c r="Q7" s="11">
        <f t="shared" si="3"/>
        <v>0</v>
      </c>
      <c r="R7" s="9" t="s">
        <v>18</v>
      </c>
      <c r="S7" s="10" t="str">
        <f t="shared" si="4"/>
        <v>0</v>
      </c>
      <c r="T7" s="9" t="s">
        <v>18</v>
      </c>
      <c r="U7" s="11" t="str">
        <f>IF(T7="ΝΑΙ", "2", IF(T7="ΟΧΙ", "0",))</f>
        <v>0</v>
      </c>
    </row>
    <row r="8" spans="1:21" x14ac:dyDescent="0.3">
      <c r="A8" s="6">
        <v>6</v>
      </c>
      <c r="B8" s="7" t="s">
        <v>162</v>
      </c>
      <c r="C8" s="7" t="s">
        <v>105</v>
      </c>
      <c r="D8" s="7" t="s">
        <v>163</v>
      </c>
      <c r="E8" s="8">
        <v>70</v>
      </c>
      <c r="F8" s="9">
        <v>6.29</v>
      </c>
      <c r="G8" s="11">
        <f>IF(F8&gt;=G9, G78, IF(F8&gt;=7.5, 10, IF(F8&gt;=6.5, 5, 0)))</f>
        <v>0</v>
      </c>
      <c r="H8" s="9" t="s">
        <v>16</v>
      </c>
      <c r="I8" s="11" t="str">
        <f>IF(H8="B2", "5", IF(H8="C1", "2", IF(H8="C2","5",IF(H8=0,0))))</f>
        <v>5</v>
      </c>
      <c r="J8" s="9" t="s">
        <v>17</v>
      </c>
      <c r="K8" s="11" t="str">
        <f t="shared" si="0"/>
        <v>10</v>
      </c>
      <c r="L8" s="9">
        <v>20</v>
      </c>
      <c r="M8" s="11">
        <f t="shared" si="1"/>
        <v>20</v>
      </c>
      <c r="N8" s="9">
        <v>35</v>
      </c>
      <c r="O8" s="11">
        <f t="shared" si="2"/>
        <v>35</v>
      </c>
      <c r="P8" s="9">
        <v>0</v>
      </c>
      <c r="Q8" s="11">
        <f t="shared" si="3"/>
        <v>0</v>
      </c>
      <c r="R8" s="9" t="s">
        <v>18</v>
      </c>
      <c r="S8" s="11" t="str">
        <f t="shared" si="4"/>
        <v>0</v>
      </c>
      <c r="T8" s="9" t="s">
        <v>18</v>
      </c>
      <c r="U8" s="11" cm="1">
        <f t="array" aca="1" ref="U8" ca="1">F8:U121</f>
        <v>0</v>
      </c>
    </row>
    <row r="9" spans="1:21" x14ac:dyDescent="0.3">
      <c r="A9" s="6">
        <v>7</v>
      </c>
      <c r="B9" s="7" t="s">
        <v>164</v>
      </c>
      <c r="C9" s="7" t="s">
        <v>165</v>
      </c>
      <c r="D9" s="7" t="s">
        <v>166</v>
      </c>
      <c r="E9" s="8">
        <f t="shared" ref="E9:E16" si="5">G9+I9+K9+M9+O9+Q9+S9+U9</f>
        <v>66</v>
      </c>
      <c r="F9" s="9">
        <v>6.96</v>
      </c>
      <c r="G9" s="11">
        <f>IF(F9&gt;=8.5, 15, IF(F9&gt;=7.5, 10, IF(F9&gt;=6.5, 5, 0)))</f>
        <v>5</v>
      </c>
      <c r="H9" s="9" t="s">
        <v>16</v>
      </c>
      <c r="I9" s="11" t="str">
        <f>IF(H9="B2", "5", IF(H9="C1", "5", IF(H9="C2","5",IF(H9=0,0))))</f>
        <v>5</v>
      </c>
      <c r="J9" s="9" t="s">
        <v>17</v>
      </c>
      <c r="K9" s="11" t="str">
        <f t="shared" si="0"/>
        <v>10</v>
      </c>
      <c r="L9" s="9">
        <v>20</v>
      </c>
      <c r="M9" s="11">
        <f t="shared" si="1"/>
        <v>20</v>
      </c>
      <c r="N9" s="9">
        <v>24</v>
      </c>
      <c r="O9" s="11">
        <f t="shared" si="2"/>
        <v>24</v>
      </c>
      <c r="P9" s="9">
        <v>0</v>
      </c>
      <c r="Q9" s="11">
        <f t="shared" si="3"/>
        <v>0</v>
      </c>
      <c r="R9" s="9" t="s">
        <v>18</v>
      </c>
      <c r="S9" s="10" t="str">
        <f t="shared" si="4"/>
        <v>0</v>
      </c>
      <c r="T9" s="9" t="s">
        <v>27</v>
      </c>
      <c r="U9" s="11" t="str">
        <f>IF(T9="ΝΑΙ", "2", IF(T9="ΟΧΙ", "0",))</f>
        <v>2</v>
      </c>
    </row>
    <row r="10" spans="1:21" x14ac:dyDescent="0.3">
      <c r="A10" s="6">
        <v>8</v>
      </c>
      <c r="B10" s="7" t="s">
        <v>167</v>
      </c>
      <c r="C10" s="7" t="s">
        <v>168</v>
      </c>
      <c r="D10" s="7" t="s">
        <v>169</v>
      </c>
      <c r="E10" s="8">
        <f t="shared" si="5"/>
        <v>65</v>
      </c>
      <c r="F10" s="9">
        <v>8.86</v>
      </c>
      <c r="G10" s="11">
        <f>IF(F10&gt;=8.5, 15, IF(F10&gt;=7.5, 10, IF(F10&gt;=6.5, 5, 0)))</f>
        <v>15</v>
      </c>
      <c r="H10" s="9">
        <v>0</v>
      </c>
      <c r="I10" s="11">
        <f>IF(H10="B2", "5", IF(H10="C1", "5", IF(H10="C2","5",IF(H10=0,0))))</f>
        <v>0</v>
      </c>
      <c r="J10" s="9">
        <v>0</v>
      </c>
      <c r="K10" s="11">
        <f t="shared" si="0"/>
        <v>0</v>
      </c>
      <c r="L10" s="9">
        <v>20</v>
      </c>
      <c r="M10" s="11">
        <f t="shared" si="1"/>
        <v>20</v>
      </c>
      <c r="N10" s="9">
        <v>28</v>
      </c>
      <c r="O10" s="11">
        <f t="shared" si="2"/>
        <v>28</v>
      </c>
      <c r="P10" s="9">
        <v>2</v>
      </c>
      <c r="Q10" s="11">
        <f t="shared" si="3"/>
        <v>2</v>
      </c>
      <c r="R10" s="9" t="s">
        <v>18</v>
      </c>
      <c r="S10" s="11" t="str">
        <f t="shared" si="4"/>
        <v>0</v>
      </c>
      <c r="T10" s="9" t="s">
        <v>18</v>
      </c>
      <c r="U10" s="11">
        <f>V10</f>
        <v>0</v>
      </c>
    </row>
    <row r="11" spans="1:21" x14ac:dyDescent="0.3">
      <c r="A11" s="6">
        <v>9</v>
      </c>
      <c r="B11" s="30" t="s">
        <v>170</v>
      </c>
      <c r="C11" s="30" t="s">
        <v>127</v>
      </c>
      <c r="D11" s="31" t="s">
        <v>171</v>
      </c>
      <c r="E11" s="8">
        <f t="shared" si="5"/>
        <v>64</v>
      </c>
      <c r="F11" s="9">
        <v>6.83</v>
      </c>
      <c r="G11" s="11">
        <f>IF(F11&gt;=8.5, 15, IF(F11&gt;=7.5, 10, IF(F11&gt;=6.5, 5, 0)))</f>
        <v>5</v>
      </c>
      <c r="H11" s="9" t="s">
        <v>16</v>
      </c>
      <c r="I11" s="11" t="str">
        <f>IF(H11="B2", "5", IF(H11="C1", "2", IF(H11="C2","5",IF(H11=0,0))))</f>
        <v>5</v>
      </c>
      <c r="J11" s="9" t="s">
        <v>17</v>
      </c>
      <c r="K11" s="11" t="str">
        <f t="shared" si="0"/>
        <v>10</v>
      </c>
      <c r="L11" s="9">
        <v>20</v>
      </c>
      <c r="M11" s="11">
        <f>IF(L11&lt;=30, L11, IF(L11&gt;30, 30))</f>
        <v>20</v>
      </c>
      <c r="N11" s="9">
        <v>24</v>
      </c>
      <c r="O11" s="11">
        <f t="shared" si="2"/>
        <v>24</v>
      </c>
      <c r="P11" s="9">
        <v>0</v>
      </c>
      <c r="Q11" s="11">
        <f t="shared" si="3"/>
        <v>0</v>
      </c>
      <c r="R11" s="9" t="s">
        <v>18</v>
      </c>
      <c r="S11" s="10" t="str">
        <f t="shared" si="4"/>
        <v>0</v>
      </c>
      <c r="T11" s="9" t="s">
        <v>18</v>
      </c>
      <c r="U11" s="11" t="str">
        <f>IF(T11="ΝΑΙ", "2", IF(T11="ΟΧΙ", "0",))</f>
        <v>0</v>
      </c>
    </row>
    <row r="12" spans="1:21" x14ac:dyDescent="0.3">
      <c r="A12" s="6">
        <v>10</v>
      </c>
      <c r="B12" s="30" t="s">
        <v>172</v>
      </c>
      <c r="C12" s="95" t="s">
        <v>168</v>
      </c>
      <c r="D12" s="30" t="s">
        <v>173</v>
      </c>
      <c r="E12" s="8">
        <f t="shared" si="5"/>
        <v>64</v>
      </c>
      <c r="F12" s="9">
        <v>7.08</v>
      </c>
      <c r="G12" s="11">
        <f>IF(F12&gt;=8.5, 15, IF(F12&gt;=7.5, 10, IF(F12&gt;=6.5, 5, 0)))</f>
        <v>5</v>
      </c>
      <c r="H12" s="9" t="s">
        <v>16</v>
      </c>
      <c r="I12" s="11" t="str">
        <f>IF(H12="B2", "5", IF(H12="C1", "5", IF(H12="C2","5",IF(H12=0,0))))</f>
        <v>5</v>
      </c>
      <c r="J12" s="9" t="s">
        <v>17</v>
      </c>
      <c r="K12" s="11" t="str">
        <f t="shared" si="0"/>
        <v>10</v>
      </c>
      <c r="L12" s="9">
        <v>20</v>
      </c>
      <c r="M12" s="11">
        <f>IF(L12&lt;=20, L12, IF(L12&gt;20, 20))</f>
        <v>20</v>
      </c>
      <c r="N12" s="9">
        <v>24</v>
      </c>
      <c r="O12" s="11">
        <f t="shared" si="2"/>
        <v>24</v>
      </c>
      <c r="P12" s="9">
        <v>0</v>
      </c>
      <c r="Q12" s="11">
        <f t="shared" si="3"/>
        <v>0</v>
      </c>
      <c r="R12" s="9" t="s">
        <v>18</v>
      </c>
      <c r="S12" s="11" t="str">
        <f t="shared" si="4"/>
        <v>0</v>
      </c>
      <c r="T12" s="9" t="s">
        <v>18</v>
      </c>
      <c r="U12" s="11">
        <f>V12</f>
        <v>0</v>
      </c>
    </row>
    <row r="13" spans="1:21" x14ac:dyDescent="0.3">
      <c r="A13" s="6">
        <v>11</v>
      </c>
      <c r="B13" s="7" t="s">
        <v>174</v>
      </c>
      <c r="C13" s="7" t="s">
        <v>49</v>
      </c>
      <c r="D13" s="7" t="s">
        <v>175</v>
      </c>
      <c r="E13" s="8">
        <f t="shared" si="5"/>
        <v>60</v>
      </c>
      <c r="F13" s="9">
        <v>0</v>
      </c>
      <c r="G13" s="11">
        <f>IF(F13&gt;=G22, G83, IF(F13&gt;=7.5, 10, IF(F13&gt;=6.5, 5, 0)))</f>
        <v>0</v>
      </c>
      <c r="H13" s="9">
        <v>0</v>
      </c>
      <c r="I13" s="11">
        <f>IF(H13="B2", "5", IF(H13="C1", "2", IF(H13="C2","5",IF(H13=0,0))))</f>
        <v>0</v>
      </c>
      <c r="J13" s="9">
        <v>0</v>
      </c>
      <c r="K13" s="11">
        <f t="shared" si="0"/>
        <v>0</v>
      </c>
      <c r="L13" s="9">
        <v>20</v>
      </c>
      <c r="M13" s="11">
        <f>IF(L13&lt;=20, L13, IF(L13&gt;20, 20))</f>
        <v>20</v>
      </c>
      <c r="N13" s="9">
        <v>40</v>
      </c>
      <c r="O13" s="11">
        <f t="shared" si="2"/>
        <v>40</v>
      </c>
      <c r="P13" s="9">
        <v>0</v>
      </c>
      <c r="Q13" s="96">
        <f t="shared" si="3"/>
        <v>0</v>
      </c>
      <c r="R13" s="9" t="s">
        <v>18</v>
      </c>
      <c r="S13" s="11" t="str">
        <f t="shared" si="4"/>
        <v>0</v>
      </c>
      <c r="T13" s="9" t="s">
        <v>18</v>
      </c>
      <c r="U13" s="11">
        <v>0</v>
      </c>
    </row>
    <row r="14" spans="1:21" x14ac:dyDescent="0.3">
      <c r="A14" s="6">
        <v>12</v>
      </c>
      <c r="B14" s="7" t="s">
        <v>176</v>
      </c>
      <c r="C14" s="7" t="s">
        <v>49</v>
      </c>
      <c r="D14" s="7" t="s">
        <v>177</v>
      </c>
      <c r="E14" s="8">
        <f t="shared" si="5"/>
        <v>55</v>
      </c>
      <c r="F14" s="9">
        <v>5.07</v>
      </c>
      <c r="G14" s="11">
        <f>IF(F14&gt;=8.5, 15, IF(F14&gt;=7.5, 10, IF(F14&gt;=6.5, 5, 0)))</f>
        <v>0</v>
      </c>
      <c r="H14" s="9" t="s">
        <v>16</v>
      </c>
      <c r="I14" s="11" t="str">
        <f>IF(H14="B2", "5", IF(H14="C1", "5", IF(H14="C2","5",IF(H14=0,0))))</f>
        <v>5</v>
      </c>
      <c r="J14" s="9">
        <v>0</v>
      </c>
      <c r="K14" s="11">
        <f t="shared" si="0"/>
        <v>0</v>
      </c>
      <c r="L14" s="9">
        <v>20</v>
      </c>
      <c r="M14" s="11">
        <f>IF(L14&lt;=20, L14, IF(L14&gt;20, 20))</f>
        <v>20</v>
      </c>
      <c r="N14" s="9">
        <v>28</v>
      </c>
      <c r="O14" s="11">
        <f t="shared" si="2"/>
        <v>28</v>
      </c>
      <c r="P14" s="9">
        <v>0</v>
      </c>
      <c r="Q14" s="11">
        <f t="shared" si="3"/>
        <v>0</v>
      </c>
      <c r="R14" s="9" t="s">
        <v>18</v>
      </c>
      <c r="S14" s="10" t="str">
        <f t="shared" si="4"/>
        <v>0</v>
      </c>
      <c r="T14" s="9" t="s">
        <v>27</v>
      </c>
      <c r="U14" s="11" t="str">
        <f>IF(T14="ΝΑΙ", "2", IF(T14="ΟΧΙ", "0",))</f>
        <v>2</v>
      </c>
    </row>
    <row r="15" spans="1:21" x14ac:dyDescent="0.3">
      <c r="A15" s="6">
        <v>13</v>
      </c>
      <c r="B15" s="7" t="s">
        <v>139</v>
      </c>
      <c r="C15" s="7" t="s">
        <v>127</v>
      </c>
      <c r="D15" s="7" t="s">
        <v>178</v>
      </c>
      <c r="E15" s="8">
        <f t="shared" si="5"/>
        <v>52</v>
      </c>
      <c r="F15" s="9">
        <v>7.48</v>
      </c>
      <c r="G15" s="11">
        <f>IF(F15&gt;=8.5, 15, IF(F15&gt;=7.5, 10, IF(F15&gt;=6.5, 5, 0)))</f>
        <v>5</v>
      </c>
      <c r="H15" s="9" t="s">
        <v>16</v>
      </c>
      <c r="I15" s="11" t="str">
        <f>IF(H15="B2", "5", IF(H15="C1", "5", IF(H15="C2","5",IF(H15=0,0))))</f>
        <v>5</v>
      </c>
      <c r="J15" s="9" t="s">
        <v>17</v>
      </c>
      <c r="K15" s="11" t="str">
        <f t="shared" si="0"/>
        <v>10</v>
      </c>
      <c r="L15" s="9">
        <v>3</v>
      </c>
      <c r="M15" s="11">
        <f>IF(L15&lt;=20, L15, IF(L15&gt;20, 20))</f>
        <v>3</v>
      </c>
      <c r="N15" s="9">
        <v>29</v>
      </c>
      <c r="O15" s="97">
        <f t="shared" si="2"/>
        <v>29</v>
      </c>
      <c r="P15" s="9">
        <v>0</v>
      </c>
      <c r="Q15" s="11">
        <f t="shared" si="3"/>
        <v>0</v>
      </c>
      <c r="R15" s="9" t="s">
        <v>18</v>
      </c>
      <c r="S15" s="11" t="str">
        <f t="shared" si="4"/>
        <v>0</v>
      </c>
      <c r="T15" s="9" t="s">
        <v>18</v>
      </c>
      <c r="U15" s="11">
        <f>V15</f>
        <v>0</v>
      </c>
    </row>
    <row r="16" spans="1:21" x14ac:dyDescent="0.3">
      <c r="A16" s="6">
        <v>14</v>
      </c>
      <c r="B16" s="7" t="s">
        <v>179</v>
      </c>
      <c r="C16" s="7" t="s">
        <v>155</v>
      </c>
      <c r="D16" s="7" t="s">
        <v>180</v>
      </c>
      <c r="E16" s="8">
        <f t="shared" si="5"/>
        <v>45</v>
      </c>
      <c r="F16" s="9">
        <v>6.04</v>
      </c>
      <c r="G16" s="11">
        <f>IF(F16&gt;=8.5, 15, IF(F16&gt;=7.5, 10, IF(F16&gt;=6.5, 5, 0)))</f>
        <v>0</v>
      </c>
      <c r="H16" s="9" t="s">
        <v>16</v>
      </c>
      <c r="I16" s="11" t="str">
        <f>IF(H16="B2", "5", IF(H16="C1", "5", IF(H16="C2","5",IF(H16=0,0))))</f>
        <v>5</v>
      </c>
      <c r="J16" s="9">
        <v>0</v>
      </c>
      <c r="K16" s="11">
        <f t="shared" si="0"/>
        <v>0</v>
      </c>
      <c r="L16" s="9">
        <v>20</v>
      </c>
      <c r="M16" s="11">
        <f>IF(L16&lt;=20, L16, IF(L16&gt;20, 20))</f>
        <v>20</v>
      </c>
      <c r="N16" s="9">
        <v>20</v>
      </c>
      <c r="O16" s="11">
        <f t="shared" si="2"/>
        <v>20</v>
      </c>
      <c r="P16" s="9">
        <v>0</v>
      </c>
      <c r="Q16" s="11">
        <f t="shared" si="3"/>
        <v>0</v>
      </c>
      <c r="R16" s="9" t="s">
        <v>18</v>
      </c>
      <c r="S16" s="10" t="str">
        <f t="shared" si="4"/>
        <v>0</v>
      </c>
      <c r="T16" s="9" t="s">
        <v>18</v>
      </c>
      <c r="U16" s="11">
        <f>V16</f>
        <v>0</v>
      </c>
    </row>
  </sheetData>
  <dataValidations count="3">
    <dataValidation type="list" allowBlank="1" showErrorMessage="1" sqref="T3:T16 T1 R1 R3:R16" xr:uid="{1F20F4A1-6146-4CBC-903E-34BF2A0CF02E}">
      <formula1>"ΝΑΙ,ΟΧΙ"</formula1>
    </dataValidation>
    <dataValidation type="list" allowBlank="1" showErrorMessage="1" sqref="J1 J3:J16" xr:uid="{B18539C1-63F0-4D27-A98B-C1F5C12541E5}">
      <formula1>"Msc,PHD,0"</formula1>
    </dataValidation>
    <dataValidation type="list" allowBlank="1" showErrorMessage="1" sqref="H1 H3:H16" xr:uid="{0BE3633D-8E7D-4E65-BE26-12D345F9ACFF}">
      <formula1>"B2,C1,C2,0"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2F7-B99F-4CDD-A430-4739A87ECAA5}">
  <dimension ref="A1:C14"/>
  <sheetViews>
    <sheetView topLeftCell="A10" workbookViewId="0">
      <selection activeCell="B14" sqref="B14"/>
    </sheetView>
  </sheetViews>
  <sheetFormatPr defaultRowHeight="15.05" x14ac:dyDescent="0.3"/>
  <cols>
    <col min="2" max="2" width="22.5546875" customWidth="1"/>
    <col min="3" max="3" width="64.5546875" customWidth="1"/>
  </cols>
  <sheetData>
    <row r="1" spans="1:3" ht="15.75" x14ac:dyDescent="0.3">
      <c r="A1" s="32"/>
      <c r="B1" s="33" t="s">
        <v>54</v>
      </c>
      <c r="C1" s="34" t="s">
        <v>31</v>
      </c>
    </row>
    <row r="2" spans="1:3" x14ac:dyDescent="0.3">
      <c r="A2" s="35" t="s">
        <v>0</v>
      </c>
      <c r="B2" s="35" t="s">
        <v>30</v>
      </c>
      <c r="C2" s="36"/>
    </row>
    <row r="3" spans="1:3" ht="26.2" x14ac:dyDescent="0.3">
      <c r="A3" s="37">
        <v>1</v>
      </c>
      <c r="B3" s="38" t="s">
        <v>181</v>
      </c>
      <c r="C3" s="39" t="s">
        <v>182</v>
      </c>
    </row>
    <row r="4" spans="1:3" ht="38.65" x14ac:dyDescent="0.3">
      <c r="A4" s="40">
        <v>2</v>
      </c>
      <c r="B4" s="41" t="s">
        <v>183</v>
      </c>
      <c r="C4" s="42" t="s">
        <v>196</v>
      </c>
    </row>
    <row r="5" spans="1:3" x14ac:dyDescent="0.3">
      <c r="A5" s="40">
        <v>3</v>
      </c>
      <c r="B5" s="41" t="s">
        <v>184</v>
      </c>
      <c r="C5" s="42" t="s">
        <v>197</v>
      </c>
    </row>
    <row r="6" spans="1:3" ht="26.2" x14ac:dyDescent="0.3">
      <c r="A6" s="43">
        <v>4</v>
      </c>
      <c r="B6" s="38" t="s">
        <v>185</v>
      </c>
      <c r="C6" s="42" t="s">
        <v>182</v>
      </c>
    </row>
    <row r="7" spans="1:3" ht="26.2" x14ac:dyDescent="0.3">
      <c r="A7" s="43">
        <v>5</v>
      </c>
      <c r="B7" s="38" t="s">
        <v>186</v>
      </c>
      <c r="C7" s="42" t="s">
        <v>187</v>
      </c>
    </row>
    <row r="8" spans="1:3" x14ac:dyDescent="0.3">
      <c r="A8" s="43">
        <v>6</v>
      </c>
      <c r="B8" s="38" t="s">
        <v>188</v>
      </c>
      <c r="C8" s="42" t="s">
        <v>189</v>
      </c>
    </row>
    <row r="9" spans="1:3" x14ac:dyDescent="0.3">
      <c r="A9" s="43">
        <v>7</v>
      </c>
      <c r="B9" s="98" t="s">
        <v>190</v>
      </c>
      <c r="C9" s="42" t="s">
        <v>189</v>
      </c>
    </row>
    <row r="10" spans="1:3" x14ac:dyDescent="0.3">
      <c r="A10" s="43">
        <v>8</v>
      </c>
      <c r="B10" s="98" t="s">
        <v>191</v>
      </c>
      <c r="C10" s="42" t="s">
        <v>189</v>
      </c>
    </row>
    <row r="11" spans="1:3" x14ac:dyDescent="0.3">
      <c r="A11" s="43">
        <v>9</v>
      </c>
      <c r="B11" s="98" t="s">
        <v>192</v>
      </c>
      <c r="C11" s="42" t="s">
        <v>189</v>
      </c>
    </row>
    <row r="12" spans="1:3" x14ac:dyDescent="0.3">
      <c r="A12" s="43">
        <v>10</v>
      </c>
      <c r="B12" s="98" t="s">
        <v>193</v>
      </c>
      <c r="C12" s="42" t="s">
        <v>189</v>
      </c>
    </row>
    <row r="13" spans="1:3" x14ac:dyDescent="0.3">
      <c r="A13" s="43">
        <v>11</v>
      </c>
      <c r="B13" s="54" t="s">
        <v>194</v>
      </c>
      <c r="C13" s="42" t="s">
        <v>189</v>
      </c>
    </row>
    <row r="14" spans="1:3" x14ac:dyDescent="0.3">
      <c r="A14" s="43">
        <v>12</v>
      </c>
      <c r="B14" s="54" t="s">
        <v>195</v>
      </c>
      <c r="C14" s="42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5D27-EF90-42FE-85BC-B5A0A6D91C33}">
  <dimension ref="A1:S11"/>
  <sheetViews>
    <sheetView workbookViewId="0">
      <selection activeCell="B2" sqref="B2"/>
    </sheetView>
  </sheetViews>
  <sheetFormatPr defaultRowHeight="15.05" x14ac:dyDescent="0.3"/>
  <cols>
    <col min="2" max="2" width="24.44140625" customWidth="1"/>
    <col min="3" max="3" width="13.21875" customWidth="1"/>
    <col min="4" max="4" width="16.77734375" customWidth="1"/>
    <col min="8" max="8" width="14.44140625" customWidth="1"/>
    <col min="10" max="10" width="12.88671875" customWidth="1"/>
    <col min="12" max="12" width="12.88671875" customWidth="1"/>
    <col min="14" max="14" width="13.109375" customWidth="1"/>
    <col min="16" max="16" width="16.6640625" customWidth="1"/>
    <col min="18" max="18" width="13.21875" customWidth="1"/>
  </cols>
  <sheetData>
    <row r="1" spans="1:19" s="13" customFormat="1" x14ac:dyDescent="0.3">
      <c r="A1" s="13" t="s">
        <v>28</v>
      </c>
    </row>
    <row r="2" spans="1:19" ht="49.75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21</v>
      </c>
      <c r="H2" s="12" t="s">
        <v>22</v>
      </c>
      <c r="I2" s="12" t="s">
        <v>8</v>
      </c>
      <c r="J2" s="2" t="s">
        <v>23</v>
      </c>
      <c r="K2" s="4" t="s">
        <v>8</v>
      </c>
      <c r="L2" s="2" t="s">
        <v>11</v>
      </c>
      <c r="M2" s="4" t="s">
        <v>8</v>
      </c>
      <c r="N2" s="2" t="s">
        <v>12</v>
      </c>
      <c r="O2" s="4" t="s">
        <v>8</v>
      </c>
      <c r="P2" s="2" t="s">
        <v>13</v>
      </c>
      <c r="Q2" s="4" t="s">
        <v>8</v>
      </c>
      <c r="R2" s="2" t="s">
        <v>14</v>
      </c>
      <c r="S2" s="5" t="s">
        <v>8</v>
      </c>
    </row>
    <row r="3" spans="1:19" x14ac:dyDescent="0.3">
      <c r="A3" s="6">
        <v>1</v>
      </c>
      <c r="B3" s="7" t="s">
        <v>24</v>
      </c>
      <c r="C3" s="7" t="s">
        <v>25</v>
      </c>
      <c r="D3" s="7" t="s">
        <v>26</v>
      </c>
      <c r="E3" s="8">
        <f>G3+I3+K3+M3+O3+Q3+S3</f>
        <v>80</v>
      </c>
      <c r="F3" s="9">
        <v>7.37</v>
      </c>
      <c r="G3" s="11">
        <f>IF(F3&gt;=8.5, 15, IF(F3&gt;=7.5, 10, IF(F3&gt;=6.5, 5, 0)))</f>
        <v>5</v>
      </c>
      <c r="H3" s="9" t="s">
        <v>27</v>
      </c>
      <c r="I3" s="9">
        <f>IF(H3="ΝΑΙ",10,0)</f>
        <v>10</v>
      </c>
      <c r="J3" s="9">
        <v>25</v>
      </c>
      <c r="K3" s="11">
        <f>IF(J3&lt;=25, J3, IF(J3&gt;25, 25))</f>
        <v>25</v>
      </c>
      <c r="L3" s="9">
        <v>40</v>
      </c>
      <c r="M3" s="11">
        <f>IF(L3&lt;=40, L3, IF(L3&gt;40, 40))</f>
        <v>40</v>
      </c>
      <c r="N3" s="9">
        <v>0</v>
      </c>
      <c r="O3" s="11">
        <f>IF(N3&lt;=4, N3, IF(N3&gt;4, (N3-4)*2+4))</f>
        <v>0</v>
      </c>
      <c r="P3" s="9"/>
      <c r="Q3" s="11">
        <f>IF(P3="ΝΑΙ", "4", IF(P3="ΟΧΙ", "0",))</f>
        <v>0</v>
      </c>
      <c r="R3" s="9" t="s">
        <v>18</v>
      </c>
      <c r="S3" s="11" t="str">
        <f>IF(R3="ΝΑΙ", "2", IF(R3="ΟΧΙ", "0",))</f>
        <v>0</v>
      </c>
    </row>
    <row r="11" spans="1:19" ht="14.4" x14ac:dyDescent="0.3">
      <c r="B11" s="13"/>
    </row>
  </sheetData>
  <dataValidations count="1">
    <dataValidation type="list" allowBlank="1" showErrorMessage="1" sqref="R3 P3 H3" xr:uid="{CE65C36D-80C2-4A31-8FD9-2B5E98D9FF9D}">
      <formula1>"ΝΑΙ,ΟΧΙ"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B0AF-91F7-4FF0-9425-5D1FAD9925B6}">
  <dimension ref="A1:C5"/>
  <sheetViews>
    <sheetView workbookViewId="0">
      <selection activeCell="C5" sqref="C5"/>
    </sheetView>
  </sheetViews>
  <sheetFormatPr defaultRowHeight="15.05" x14ac:dyDescent="0.3"/>
  <cols>
    <col min="2" max="2" width="14.77734375" customWidth="1"/>
    <col min="3" max="3" width="36" customWidth="1"/>
  </cols>
  <sheetData>
    <row r="1" spans="1:3" ht="14.4" x14ac:dyDescent="0.3">
      <c r="A1" s="21"/>
      <c r="B1" s="22"/>
      <c r="C1" s="22"/>
    </row>
    <row r="2" spans="1:3" x14ac:dyDescent="0.3">
      <c r="A2" s="14"/>
      <c r="B2" s="15" t="s">
        <v>29</v>
      </c>
      <c r="C2" s="14"/>
    </row>
    <row r="3" spans="1:3" x14ac:dyDescent="0.3">
      <c r="A3" s="16" t="s">
        <v>0</v>
      </c>
      <c r="B3" s="17" t="s">
        <v>30</v>
      </c>
      <c r="C3" s="16" t="s">
        <v>31</v>
      </c>
    </row>
    <row r="4" spans="1:3" ht="63.5" x14ac:dyDescent="0.3">
      <c r="A4" s="18">
        <v>1</v>
      </c>
      <c r="B4" s="19" t="s">
        <v>32</v>
      </c>
      <c r="C4" s="23" t="s">
        <v>35</v>
      </c>
    </row>
    <row r="5" spans="1:3" x14ac:dyDescent="0.3">
      <c r="A5" s="20">
        <v>2</v>
      </c>
      <c r="B5" s="20" t="s">
        <v>33</v>
      </c>
      <c r="C5" s="24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0D943-2899-4C34-9AE8-DB251C3ACC9C}">
  <dimension ref="A1:S3"/>
  <sheetViews>
    <sheetView workbookViewId="0">
      <selection activeCell="K28" sqref="K28"/>
    </sheetView>
  </sheetViews>
  <sheetFormatPr defaultRowHeight="15.05" x14ac:dyDescent="0.3"/>
  <sheetData>
    <row r="1" spans="1:19" ht="15.75" x14ac:dyDescent="0.3">
      <c r="A1" s="25"/>
      <c r="B1" s="26" t="s">
        <v>36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74.650000000000006" x14ac:dyDescent="0.3">
      <c r="A2" s="28"/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21</v>
      </c>
      <c r="H2" s="12" t="s">
        <v>22</v>
      </c>
      <c r="I2" s="12" t="s">
        <v>8</v>
      </c>
      <c r="J2" s="2" t="s">
        <v>23</v>
      </c>
      <c r="K2" s="4" t="s">
        <v>8</v>
      </c>
      <c r="L2" s="2" t="s">
        <v>11</v>
      </c>
      <c r="M2" s="4" t="s">
        <v>8</v>
      </c>
      <c r="N2" s="2" t="s">
        <v>12</v>
      </c>
      <c r="O2" s="4" t="s">
        <v>8</v>
      </c>
      <c r="P2" s="2" t="s">
        <v>13</v>
      </c>
      <c r="Q2" s="4" t="s">
        <v>8</v>
      </c>
      <c r="R2" s="2" t="s">
        <v>14</v>
      </c>
      <c r="S2" s="5" t="s">
        <v>8</v>
      </c>
    </row>
    <row r="3" spans="1:19" x14ac:dyDescent="0.3">
      <c r="A3" s="29">
        <v>1</v>
      </c>
      <c r="B3" s="7" t="s">
        <v>37</v>
      </c>
      <c r="C3" s="7" t="s">
        <v>38</v>
      </c>
      <c r="D3" s="7" t="s">
        <v>39</v>
      </c>
      <c r="E3" s="8">
        <f t="shared" ref="E3" si="0">G3+I3+K3+M3+O3+Q3+S3</f>
        <v>77</v>
      </c>
      <c r="F3" s="9">
        <v>6.35</v>
      </c>
      <c r="G3" s="11">
        <f t="shared" ref="G3" si="1">IF(F3&gt;=8.5, 15, IF(F3&gt;=7.5, 10, IF(F3&gt;=6.5, 5, 0)))</f>
        <v>0</v>
      </c>
      <c r="H3" s="9" t="s">
        <v>27</v>
      </c>
      <c r="I3" s="9">
        <f t="shared" ref="I3" si="2">IF(H3="ΝΑΙ",10,0)</f>
        <v>10</v>
      </c>
      <c r="J3" s="9">
        <v>25</v>
      </c>
      <c r="K3" s="11">
        <f t="shared" ref="K3" si="3">IF(J3&lt;=25, J3, IF(J3&gt;25, 25))</f>
        <v>25</v>
      </c>
      <c r="L3" s="9">
        <v>40</v>
      </c>
      <c r="M3" s="11">
        <f t="shared" ref="M3" si="4">IF(L3&lt;=40, L3, IF(L3&gt;40, 40))</f>
        <v>40</v>
      </c>
      <c r="N3" s="9">
        <v>2</v>
      </c>
      <c r="O3" s="11">
        <f t="shared" ref="O3" si="5">IF(N3&lt;=4, N3, IF(N3&gt;4, (N3-4)*2+4))</f>
        <v>2</v>
      </c>
      <c r="P3" s="9" t="s">
        <v>18</v>
      </c>
      <c r="Q3" s="11" t="str">
        <f t="shared" ref="Q3" si="6">IF(P3="ΝΑΙ", "4", IF(P3="ΟΧΙ", "0",))</f>
        <v>0</v>
      </c>
      <c r="R3" s="9" t="s">
        <v>18</v>
      </c>
      <c r="S3" s="11" t="str">
        <f>IF(R3="ΝΑΙ", "2", IF(R3="ΟΧΙ", "0",))</f>
        <v>0</v>
      </c>
    </row>
  </sheetData>
  <dataValidations count="1">
    <dataValidation type="list" allowBlank="1" showErrorMessage="1" sqref="H3 R3 P3" xr:uid="{E1836F21-89DF-449C-A6EE-E3AF0A132930}">
      <formula1>"ΝΑΙ,ΟΧΙ"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DD38-B199-4246-918E-BE1D7C6CFEA9}">
  <dimension ref="A1:S7"/>
  <sheetViews>
    <sheetView workbookViewId="0">
      <selection activeCell="D2" sqref="D2"/>
    </sheetView>
  </sheetViews>
  <sheetFormatPr defaultRowHeight="15.05" x14ac:dyDescent="0.3"/>
  <cols>
    <col min="2" max="2" width="25.109375" customWidth="1"/>
    <col min="4" max="4" width="21.77734375" customWidth="1"/>
    <col min="8" max="8" width="15.33203125" customWidth="1"/>
    <col min="10" max="10" width="16.5546875" customWidth="1"/>
    <col min="12" max="12" width="15.5546875" customWidth="1"/>
    <col min="14" max="14" width="17.77734375" customWidth="1"/>
    <col min="16" max="16" width="21" customWidth="1"/>
    <col min="18" max="18" width="14.5546875" customWidth="1"/>
  </cols>
  <sheetData>
    <row r="1" spans="1:19" x14ac:dyDescent="0.3">
      <c r="A1" s="29"/>
      <c r="B1" s="7" t="s">
        <v>40</v>
      </c>
      <c r="C1" s="7"/>
      <c r="D1" s="7"/>
      <c r="E1" s="8"/>
      <c r="F1" s="9"/>
      <c r="G1" s="11"/>
      <c r="H1" s="9"/>
      <c r="I1" s="9"/>
      <c r="J1" s="9"/>
      <c r="K1" s="11"/>
      <c r="L1" s="9"/>
      <c r="M1" s="11"/>
      <c r="N1" s="9"/>
      <c r="O1" s="11"/>
      <c r="P1" s="9"/>
      <c r="Q1" s="11"/>
      <c r="R1" s="9"/>
      <c r="S1" s="11"/>
    </row>
    <row r="2" spans="1:19" ht="49.75" x14ac:dyDescent="0.3">
      <c r="A2" s="28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21</v>
      </c>
      <c r="H2" s="12" t="s">
        <v>22</v>
      </c>
      <c r="I2" s="12" t="s">
        <v>8</v>
      </c>
      <c r="J2" s="2" t="s">
        <v>23</v>
      </c>
      <c r="K2" s="4" t="s">
        <v>8</v>
      </c>
      <c r="L2" s="2" t="s">
        <v>11</v>
      </c>
      <c r="M2" s="4" t="s">
        <v>8</v>
      </c>
      <c r="N2" s="2" t="s">
        <v>12</v>
      </c>
      <c r="O2" s="4" t="s">
        <v>8</v>
      </c>
      <c r="P2" s="2" t="s">
        <v>13</v>
      </c>
      <c r="Q2" s="4" t="s">
        <v>8</v>
      </c>
      <c r="R2" s="2" t="s">
        <v>14</v>
      </c>
      <c r="S2" s="5" t="s">
        <v>8</v>
      </c>
    </row>
    <row r="3" spans="1:19" x14ac:dyDescent="0.3">
      <c r="A3" s="29">
        <v>1</v>
      </c>
      <c r="B3" s="7" t="s">
        <v>41</v>
      </c>
      <c r="C3" s="7" t="s">
        <v>38</v>
      </c>
      <c r="D3" s="7" t="s">
        <v>42</v>
      </c>
      <c r="E3" s="8">
        <f t="shared" ref="E3:E7" si="0">G3+I3+K3+M3+O3+Q3+S3</f>
        <v>72</v>
      </c>
      <c r="F3" s="9">
        <v>7.31</v>
      </c>
      <c r="G3" s="11">
        <f t="shared" ref="G3:G7" si="1">IF(F3&gt;=8.5, 15, IF(F3&gt;=7.5, 10, IF(F3&gt;=6.5, 5, 0)))</f>
        <v>5</v>
      </c>
      <c r="H3" s="9" t="s">
        <v>27</v>
      </c>
      <c r="I3" s="9">
        <f t="shared" ref="I3:I7" si="2">IF(H3="ΝΑΙ",10,0)</f>
        <v>10</v>
      </c>
      <c r="J3" s="9">
        <v>25</v>
      </c>
      <c r="K3" s="11">
        <f t="shared" ref="K3:K7" si="3">IF(J3&lt;=25, J3, IF(J3&gt;25, 25))</f>
        <v>25</v>
      </c>
      <c r="L3" s="9">
        <v>30</v>
      </c>
      <c r="M3" s="11">
        <f t="shared" ref="M3:M7" si="4">IF(L3&lt;=40, L3, IF(L3&gt;40, 40))</f>
        <v>30</v>
      </c>
      <c r="N3" s="9">
        <v>2</v>
      </c>
      <c r="O3" s="11">
        <f t="shared" ref="O3:O7" si="5">IF(N3&lt;=4, N3, IF(N3&gt;4, (N3-4)*2+4))</f>
        <v>2</v>
      </c>
      <c r="P3" s="9" t="s">
        <v>18</v>
      </c>
      <c r="Q3" s="11" t="str">
        <f t="shared" ref="Q3:Q7" si="6">IF(P3="ΝΑΙ", "4", IF(P3="ΟΧΙ", "0",))</f>
        <v>0</v>
      </c>
      <c r="R3" s="9" t="s">
        <v>18</v>
      </c>
      <c r="S3" s="11" t="str">
        <f>IF(R3="ΝΑΙ", "2", IF(R3="ΟΧΙ", "0",))</f>
        <v>0</v>
      </c>
    </row>
    <row r="4" spans="1:19" x14ac:dyDescent="0.3">
      <c r="A4" s="29">
        <v>2</v>
      </c>
      <c r="B4" s="30" t="s">
        <v>43</v>
      </c>
      <c r="C4" s="30" t="s">
        <v>38</v>
      </c>
      <c r="D4" s="31" t="s">
        <v>44</v>
      </c>
      <c r="E4" s="8">
        <f t="shared" si="0"/>
        <v>70</v>
      </c>
      <c r="F4" s="9">
        <v>7.5</v>
      </c>
      <c r="G4" s="11">
        <f t="shared" si="1"/>
        <v>10</v>
      </c>
      <c r="H4" s="9" t="s">
        <v>27</v>
      </c>
      <c r="I4" s="9">
        <f t="shared" si="2"/>
        <v>10</v>
      </c>
      <c r="J4" s="9">
        <v>25</v>
      </c>
      <c r="K4" s="11">
        <f t="shared" si="3"/>
        <v>25</v>
      </c>
      <c r="L4" s="9">
        <v>24</v>
      </c>
      <c r="M4" s="11">
        <f t="shared" si="4"/>
        <v>24</v>
      </c>
      <c r="N4" s="9">
        <v>1</v>
      </c>
      <c r="O4" s="11">
        <f t="shared" si="5"/>
        <v>1</v>
      </c>
      <c r="P4" s="9" t="s">
        <v>18</v>
      </c>
      <c r="Q4" s="11" t="str">
        <f t="shared" si="6"/>
        <v>0</v>
      </c>
      <c r="R4" s="9" t="s">
        <v>18</v>
      </c>
      <c r="S4" s="11" t="str">
        <f>IF(R4="ΝΑΙ", "2", IF(R4="ΟΧΙ", "0",))</f>
        <v>0</v>
      </c>
    </row>
    <row r="5" spans="1:19" x14ac:dyDescent="0.3">
      <c r="A5" s="29">
        <v>3</v>
      </c>
      <c r="B5" s="30" t="s">
        <v>45</v>
      </c>
      <c r="C5" s="30" t="s">
        <v>46</v>
      </c>
      <c r="D5" s="31" t="s">
        <v>47</v>
      </c>
      <c r="E5" s="8">
        <f t="shared" si="0"/>
        <v>55</v>
      </c>
      <c r="F5" s="9">
        <v>5.92</v>
      </c>
      <c r="G5" s="11">
        <f t="shared" si="1"/>
        <v>0</v>
      </c>
      <c r="H5" s="9" t="s">
        <v>27</v>
      </c>
      <c r="I5" s="9">
        <f t="shared" si="2"/>
        <v>10</v>
      </c>
      <c r="J5" s="9">
        <v>25</v>
      </c>
      <c r="K5" s="11">
        <f t="shared" si="3"/>
        <v>25</v>
      </c>
      <c r="L5" s="9">
        <v>20</v>
      </c>
      <c r="M5" s="11">
        <f t="shared" si="4"/>
        <v>20</v>
      </c>
      <c r="N5" s="9"/>
      <c r="O5" s="11">
        <f t="shared" si="5"/>
        <v>0</v>
      </c>
      <c r="P5" s="9" t="s">
        <v>18</v>
      </c>
      <c r="Q5" s="11" t="str">
        <f t="shared" si="6"/>
        <v>0</v>
      </c>
      <c r="R5" s="9" t="s">
        <v>18</v>
      </c>
      <c r="S5" s="11">
        <f>0</f>
        <v>0</v>
      </c>
    </row>
    <row r="6" spans="1:19" x14ac:dyDescent="0.3">
      <c r="A6" s="29">
        <v>4</v>
      </c>
      <c r="B6" s="7" t="s">
        <v>48</v>
      </c>
      <c r="C6" s="7" t="s">
        <v>49</v>
      </c>
      <c r="D6" s="7" t="s">
        <v>50</v>
      </c>
      <c r="E6" s="8">
        <f t="shared" si="0"/>
        <v>49</v>
      </c>
      <c r="F6" s="9">
        <v>6.21</v>
      </c>
      <c r="G6" s="11">
        <f t="shared" si="1"/>
        <v>0</v>
      </c>
      <c r="H6" s="9" t="s">
        <v>27</v>
      </c>
      <c r="I6" s="9">
        <f t="shared" si="2"/>
        <v>10</v>
      </c>
      <c r="J6" s="9">
        <v>19</v>
      </c>
      <c r="K6" s="11">
        <f t="shared" si="3"/>
        <v>19</v>
      </c>
      <c r="L6" s="9">
        <v>20</v>
      </c>
      <c r="M6" s="11">
        <f t="shared" si="4"/>
        <v>20</v>
      </c>
      <c r="N6" s="9"/>
      <c r="O6" s="11">
        <f t="shared" si="5"/>
        <v>0</v>
      </c>
      <c r="P6" s="9" t="s">
        <v>18</v>
      </c>
      <c r="Q6" s="11" t="str">
        <f t="shared" si="6"/>
        <v>0</v>
      </c>
      <c r="R6" s="9" t="s">
        <v>18</v>
      </c>
      <c r="S6" s="11" t="str">
        <f>IF(R6="ΝΑΙ", "2", IF(R6="ΟΧΙ", "0",))</f>
        <v>0</v>
      </c>
    </row>
    <row r="7" spans="1:19" x14ac:dyDescent="0.3">
      <c r="A7" s="29">
        <v>5</v>
      </c>
      <c r="B7" s="30" t="s">
        <v>51</v>
      </c>
      <c r="C7" s="30" t="s">
        <v>52</v>
      </c>
      <c r="D7" s="31" t="s">
        <v>53</v>
      </c>
      <c r="E7" s="8">
        <f t="shared" si="0"/>
        <v>30</v>
      </c>
      <c r="F7" s="9">
        <v>6.35</v>
      </c>
      <c r="G7" s="11">
        <f t="shared" si="1"/>
        <v>0</v>
      </c>
      <c r="H7" s="9" t="s">
        <v>27</v>
      </c>
      <c r="I7" s="9">
        <f t="shared" si="2"/>
        <v>10</v>
      </c>
      <c r="J7" s="9">
        <v>0</v>
      </c>
      <c r="K7" s="11">
        <f t="shared" si="3"/>
        <v>0</v>
      </c>
      <c r="L7" s="9">
        <v>20</v>
      </c>
      <c r="M7" s="11">
        <f t="shared" si="4"/>
        <v>20</v>
      </c>
      <c r="N7" s="9"/>
      <c r="O7" s="11">
        <f t="shared" si="5"/>
        <v>0</v>
      </c>
      <c r="P7" s="9" t="s">
        <v>18</v>
      </c>
      <c r="Q7" s="11" t="str">
        <f t="shared" si="6"/>
        <v>0</v>
      </c>
      <c r="R7" s="9" t="s">
        <v>18</v>
      </c>
      <c r="S7" s="11" t="str">
        <f>IF(R7="ΝΑΙ", "2", IF(R7="ΟΧΙ", "0",))</f>
        <v>0</v>
      </c>
    </row>
  </sheetData>
  <dataValidations count="1">
    <dataValidation type="list" allowBlank="1" showErrorMessage="1" sqref="R3:R7 P3:P7 P1 R1 H1 H3:H7" xr:uid="{CF84B257-695E-4F1D-AEA1-FA9E5573F818}">
      <formula1>"ΝΑΙ,ΟΧΙ"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795F-80F8-48A7-BFB2-A3235259B729}">
  <dimension ref="A1:C6"/>
  <sheetViews>
    <sheetView workbookViewId="0">
      <selection activeCell="C23" sqref="C23"/>
    </sheetView>
  </sheetViews>
  <sheetFormatPr defaultRowHeight="15.05" x14ac:dyDescent="0.3"/>
  <cols>
    <col min="2" max="2" width="16.77734375" customWidth="1"/>
    <col min="3" max="3" width="42.109375" customWidth="1"/>
  </cols>
  <sheetData>
    <row r="1" spans="1:3" ht="15.75" x14ac:dyDescent="0.3">
      <c r="A1" s="32"/>
      <c r="B1" s="33" t="s">
        <v>54</v>
      </c>
      <c r="C1" s="34" t="s">
        <v>31</v>
      </c>
    </row>
    <row r="2" spans="1:3" x14ac:dyDescent="0.3">
      <c r="A2" s="35" t="s">
        <v>0</v>
      </c>
      <c r="B2" s="35" t="s">
        <v>30</v>
      </c>
      <c r="C2" s="36"/>
    </row>
    <row r="3" spans="1:3" ht="51.05" x14ac:dyDescent="0.3">
      <c r="A3" s="37">
        <v>1</v>
      </c>
      <c r="B3" s="38" t="s">
        <v>55</v>
      </c>
      <c r="C3" s="39" t="s">
        <v>56</v>
      </c>
    </row>
    <row r="4" spans="1:3" ht="51.05" x14ac:dyDescent="0.3">
      <c r="A4" s="40">
        <v>2</v>
      </c>
      <c r="B4" s="41" t="s">
        <v>57</v>
      </c>
      <c r="C4" s="42" t="s">
        <v>58</v>
      </c>
    </row>
    <row r="5" spans="1:3" ht="51.05" x14ac:dyDescent="0.3">
      <c r="A5" s="40">
        <v>3</v>
      </c>
      <c r="B5" s="41" t="s">
        <v>59</v>
      </c>
      <c r="C5" s="42" t="s">
        <v>60</v>
      </c>
    </row>
    <row r="6" spans="1:3" ht="63.5" x14ac:dyDescent="0.3">
      <c r="A6" s="43">
        <v>4</v>
      </c>
      <c r="B6" s="38" t="s">
        <v>61</v>
      </c>
      <c r="C6" s="42" t="s">
        <v>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26AB-F2AD-43E8-B080-07590C8921C2}">
  <dimension ref="A1:C15"/>
  <sheetViews>
    <sheetView topLeftCell="A10" workbookViewId="0">
      <selection activeCell="E15" sqref="E15"/>
    </sheetView>
  </sheetViews>
  <sheetFormatPr defaultRowHeight="15.05" x14ac:dyDescent="0.3"/>
  <cols>
    <col min="2" max="2" width="17.5546875" customWidth="1"/>
    <col min="3" max="3" width="42.109375" customWidth="1"/>
  </cols>
  <sheetData>
    <row r="1" spans="1:3" x14ac:dyDescent="0.3">
      <c r="A1" s="44"/>
      <c r="B1" s="45" t="s">
        <v>54</v>
      </c>
      <c r="C1" s="46" t="s">
        <v>84</v>
      </c>
    </row>
    <row r="2" spans="1:3" x14ac:dyDescent="0.3">
      <c r="A2" s="35" t="s">
        <v>0</v>
      </c>
      <c r="B2" s="35" t="s">
        <v>30</v>
      </c>
      <c r="C2" s="47"/>
    </row>
    <row r="3" spans="1:3" ht="26.2" x14ac:dyDescent="0.3">
      <c r="A3" s="48">
        <v>1</v>
      </c>
      <c r="B3" s="38" t="s">
        <v>63</v>
      </c>
      <c r="C3" s="39" t="s">
        <v>64</v>
      </c>
    </row>
    <row r="4" spans="1:3" x14ac:dyDescent="0.3">
      <c r="A4" s="49">
        <v>2</v>
      </c>
      <c r="B4" s="41" t="s">
        <v>65</v>
      </c>
      <c r="C4" s="42" t="s">
        <v>66</v>
      </c>
    </row>
    <row r="5" spans="1:3" x14ac:dyDescent="0.3">
      <c r="A5" s="49">
        <v>3</v>
      </c>
      <c r="B5" s="41" t="s">
        <v>67</v>
      </c>
      <c r="C5" s="42" t="s">
        <v>66</v>
      </c>
    </row>
    <row r="6" spans="1:3" x14ac:dyDescent="0.3">
      <c r="A6" s="49">
        <v>4</v>
      </c>
      <c r="B6" s="41" t="s">
        <v>68</v>
      </c>
      <c r="C6" s="42" t="s">
        <v>66</v>
      </c>
    </row>
    <row r="7" spans="1:3" ht="26.2" x14ac:dyDescent="0.3">
      <c r="A7" s="48">
        <v>5</v>
      </c>
      <c r="B7" s="38" t="s">
        <v>69</v>
      </c>
      <c r="C7" s="42" t="s">
        <v>70</v>
      </c>
    </row>
    <row r="8" spans="1:3" ht="26.2" x14ac:dyDescent="0.3">
      <c r="A8" s="48">
        <v>6</v>
      </c>
      <c r="B8" s="38" t="s">
        <v>71</v>
      </c>
      <c r="C8" s="42" t="s">
        <v>72</v>
      </c>
    </row>
    <row r="9" spans="1:3" ht="26.2" x14ac:dyDescent="0.3">
      <c r="A9" s="48">
        <v>7</v>
      </c>
      <c r="B9" s="38" t="s">
        <v>73</v>
      </c>
      <c r="C9" s="42" t="s">
        <v>74</v>
      </c>
    </row>
    <row r="10" spans="1:3" ht="26.2" x14ac:dyDescent="0.3">
      <c r="A10" s="48">
        <v>8</v>
      </c>
      <c r="B10" s="50" t="s">
        <v>75</v>
      </c>
      <c r="C10" s="51" t="s">
        <v>76</v>
      </c>
    </row>
    <row r="11" spans="1:3" ht="26.2" x14ac:dyDescent="0.3">
      <c r="A11" s="52">
        <v>9</v>
      </c>
      <c r="B11" s="50" t="s">
        <v>77</v>
      </c>
      <c r="C11" s="51" t="s">
        <v>76</v>
      </c>
    </row>
    <row r="12" spans="1:3" ht="29.45" x14ac:dyDescent="0.3">
      <c r="A12" s="53">
        <v>10</v>
      </c>
      <c r="B12" s="54" t="s">
        <v>78</v>
      </c>
      <c r="C12" s="55" t="s">
        <v>79</v>
      </c>
    </row>
    <row r="13" spans="1:3" x14ac:dyDescent="0.3">
      <c r="A13" s="53">
        <v>11</v>
      </c>
      <c r="B13" s="54" t="s">
        <v>80</v>
      </c>
      <c r="C13" s="55" t="s">
        <v>81</v>
      </c>
    </row>
    <row r="14" spans="1:3" x14ac:dyDescent="0.3">
      <c r="A14" s="53">
        <v>12</v>
      </c>
      <c r="B14" s="54" t="s">
        <v>82</v>
      </c>
      <c r="C14" s="55" t="s">
        <v>81</v>
      </c>
    </row>
    <row r="15" spans="1:3" x14ac:dyDescent="0.3">
      <c r="A15" s="53">
        <v>13</v>
      </c>
      <c r="B15" s="54" t="s">
        <v>83</v>
      </c>
      <c r="C15" s="55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C778-9F3F-43D9-ACA7-F5D3387D6E93}">
  <dimension ref="A1:Q5"/>
  <sheetViews>
    <sheetView workbookViewId="0">
      <selection activeCell="I18" sqref="I18"/>
    </sheetView>
  </sheetViews>
  <sheetFormatPr defaultRowHeight="15.05" x14ac:dyDescent="0.3"/>
  <cols>
    <col min="2" max="2" width="17.77734375" customWidth="1"/>
    <col min="4" max="4" width="20.6640625" customWidth="1"/>
    <col min="6" max="6" width="11.88671875" customWidth="1"/>
    <col min="7" max="7" width="11.44140625" customWidth="1"/>
    <col min="8" max="8" width="13.6640625" customWidth="1"/>
    <col min="10" max="10" width="13.109375" customWidth="1"/>
    <col min="12" max="12" width="16.77734375" customWidth="1"/>
    <col min="14" max="14" width="15" customWidth="1"/>
  </cols>
  <sheetData>
    <row r="1" spans="1:17" ht="120.45" x14ac:dyDescent="0.3">
      <c r="A1" s="56" t="s">
        <v>0</v>
      </c>
      <c r="B1" s="57" t="s">
        <v>1</v>
      </c>
      <c r="C1" s="58" t="s">
        <v>2</v>
      </c>
      <c r="D1" s="57" t="s">
        <v>3</v>
      </c>
      <c r="E1" s="59" t="s">
        <v>4</v>
      </c>
      <c r="F1" s="57" t="s">
        <v>85</v>
      </c>
      <c r="G1" s="60" t="s">
        <v>86</v>
      </c>
      <c r="H1" s="61" t="s">
        <v>87</v>
      </c>
      <c r="I1" s="60" t="s">
        <v>8</v>
      </c>
      <c r="J1" s="61" t="s">
        <v>11</v>
      </c>
      <c r="K1" s="60" t="s">
        <v>8</v>
      </c>
      <c r="L1" s="61" t="s">
        <v>88</v>
      </c>
      <c r="M1" s="60" t="s">
        <v>8</v>
      </c>
      <c r="N1" s="61" t="s">
        <v>13</v>
      </c>
      <c r="O1" s="60" t="s">
        <v>8</v>
      </c>
      <c r="P1" s="62" t="s">
        <v>89</v>
      </c>
      <c r="Q1" s="63" t="s">
        <v>8</v>
      </c>
    </row>
    <row r="2" spans="1:17" x14ac:dyDescent="0.3">
      <c r="A2" s="64">
        <v>1</v>
      </c>
      <c r="B2" s="65" t="s">
        <v>90</v>
      </c>
      <c r="C2" s="66" t="s">
        <v>91</v>
      </c>
      <c r="D2" s="65" t="s">
        <v>92</v>
      </c>
      <c r="E2" s="67">
        <f t="shared" ref="E2:E5" si="0">+F2+H2+J2+L2++O2+Q2</f>
        <v>86.3</v>
      </c>
      <c r="F2" s="68">
        <v>16.3</v>
      </c>
      <c r="G2" s="69">
        <f t="shared" ref="G2:G5" si="1">IF(F2&lt;10, 0, IF(F2&gt;10, F2, F2))</f>
        <v>16.3</v>
      </c>
      <c r="H2" s="68">
        <v>30</v>
      </c>
      <c r="I2" s="69">
        <f t="shared" ref="I2:I5" si="2">IF(H2&lt;=30, H2, IF(H2&gt;30, 30))</f>
        <v>30</v>
      </c>
      <c r="J2" s="68">
        <v>40</v>
      </c>
      <c r="K2" s="69">
        <f>IF(J2&lt;=40, J2, IF(J2&gt;40, 40))</f>
        <v>40</v>
      </c>
      <c r="L2" s="68">
        <v>0</v>
      </c>
      <c r="M2" s="69">
        <f t="shared" ref="M2:M5" si="3">IF(L2&lt;=4, L2, IF(L2&gt;4, (L2-4)*2+4))</f>
        <v>0</v>
      </c>
      <c r="N2" s="9" t="s">
        <v>18</v>
      </c>
      <c r="O2" s="69" t="str">
        <f t="shared" ref="O2:O5" si="4">IF(N2="ΝΑΙ", "4", IF(N2="ΟΧΙ", "0",))</f>
        <v>0</v>
      </c>
      <c r="P2" s="9" t="s">
        <v>18</v>
      </c>
      <c r="Q2" s="11" t="str">
        <f t="shared" ref="Q2:Q5" si="5">IF(P2="ΝΑΙ", "2", IF(P2="ΟΧΙ", "0",))</f>
        <v>0</v>
      </c>
    </row>
    <row r="3" spans="1:17" x14ac:dyDescent="0.3">
      <c r="A3" s="70">
        <v>2</v>
      </c>
      <c r="B3" s="65" t="s">
        <v>93</v>
      </c>
      <c r="C3" s="66" t="s">
        <v>20</v>
      </c>
      <c r="D3" s="65" t="s">
        <v>94</v>
      </c>
      <c r="E3" s="67">
        <f t="shared" si="0"/>
        <v>79.099999999999994</v>
      </c>
      <c r="F3" s="68">
        <v>18.100000000000001</v>
      </c>
      <c r="G3" s="69">
        <f t="shared" si="1"/>
        <v>18.100000000000001</v>
      </c>
      <c r="H3" s="68">
        <v>24</v>
      </c>
      <c r="I3" s="69">
        <f t="shared" si="2"/>
        <v>24</v>
      </c>
      <c r="J3" s="68">
        <v>37</v>
      </c>
      <c r="K3" s="69">
        <f>IF(J3&lt;=40, J3, IF(J3&gt;40, 40))</f>
        <v>37</v>
      </c>
      <c r="L3" s="68">
        <v>0</v>
      </c>
      <c r="M3" s="69">
        <f t="shared" si="3"/>
        <v>0</v>
      </c>
      <c r="N3" s="9" t="s">
        <v>18</v>
      </c>
      <c r="O3" s="69" t="str">
        <f t="shared" si="4"/>
        <v>0</v>
      </c>
      <c r="P3" s="9" t="s">
        <v>18</v>
      </c>
      <c r="Q3" s="11" t="str">
        <f t="shared" si="5"/>
        <v>0</v>
      </c>
    </row>
    <row r="4" spans="1:17" x14ac:dyDescent="0.3">
      <c r="A4" s="64">
        <v>3</v>
      </c>
      <c r="B4" s="65" t="s">
        <v>95</v>
      </c>
      <c r="C4" s="66" t="s">
        <v>91</v>
      </c>
      <c r="D4" s="65" t="s">
        <v>96</v>
      </c>
      <c r="E4" s="67">
        <f t="shared" si="0"/>
        <v>75.099999999999994</v>
      </c>
      <c r="F4" s="68">
        <v>13.1</v>
      </c>
      <c r="G4" s="69">
        <f t="shared" si="1"/>
        <v>13.1</v>
      </c>
      <c r="H4" s="68">
        <v>30</v>
      </c>
      <c r="I4" s="69">
        <f t="shared" si="2"/>
        <v>30</v>
      </c>
      <c r="J4" s="68">
        <v>30</v>
      </c>
      <c r="K4" s="69">
        <v>30</v>
      </c>
      <c r="L4" s="68">
        <v>2</v>
      </c>
      <c r="M4" s="69">
        <f t="shared" si="3"/>
        <v>2</v>
      </c>
      <c r="N4" s="9" t="s">
        <v>18</v>
      </c>
      <c r="O4" s="69" t="str">
        <f t="shared" si="4"/>
        <v>0</v>
      </c>
      <c r="P4" s="9" t="s">
        <v>18</v>
      </c>
      <c r="Q4" s="11" t="str">
        <f t="shared" si="5"/>
        <v>0</v>
      </c>
    </row>
    <row r="5" spans="1:17" x14ac:dyDescent="0.3">
      <c r="A5" s="70">
        <v>4</v>
      </c>
      <c r="B5" s="65" t="s">
        <v>97</v>
      </c>
      <c r="C5" s="66" t="s">
        <v>98</v>
      </c>
      <c r="D5" s="65" t="s">
        <v>99</v>
      </c>
      <c r="E5" s="67">
        <f t="shared" si="0"/>
        <v>73.8</v>
      </c>
      <c r="F5" s="68">
        <v>11.8</v>
      </c>
      <c r="G5" s="69">
        <f t="shared" si="1"/>
        <v>11.8</v>
      </c>
      <c r="H5" s="68">
        <v>30</v>
      </c>
      <c r="I5" s="69">
        <f t="shared" si="2"/>
        <v>30</v>
      </c>
      <c r="J5" s="68">
        <v>32</v>
      </c>
      <c r="K5" s="69">
        <f t="shared" ref="K5" si="6">IF(J5&lt;=40, J5, IF(J5&gt;40, 40))</f>
        <v>32</v>
      </c>
      <c r="L5" s="68">
        <v>0</v>
      </c>
      <c r="M5" s="69">
        <f t="shared" si="3"/>
        <v>0</v>
      </c>
      <c r="N5" s="9" t="s">
        <v>18</v>
      </c>
      <c r="O5" s="69" t="str">
        <f t="shared" si="4"/>
        <v>0</v>
      </c>
      <c r="P5" s="9" t="s">
        <v>18</v>
      </c>
      <c r="Q5" s="11" t="str">
        <f t="shared" si="5"/>
        <v>0</v>
      </c>
    </row>
  </sheetData>
  <dataValidations count="1">
    <dataValidation type="list" allowBlank="1" showErrorMessage="1" sqref="P2:P5 N2:N5" xr:uid="{2F10685F-0255-48EE-90B8-C6F68B1F0E36}">
      <formula1>"ΝΑΙ,ΟΧΙ"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4065-BCC5-4634-9130-AFC92CDFD0EC}">
  <dimension ref="A1:Q21"/>
  <sheetViews>
    <sheetView tabSelected="1" workbookViewId="0">
      <selection activeCell="A3" sqref="A3:A21"/>
    </sheetView>
  </sheetViews>
  <sheetFormatPr defaultRowHeight="15.05" x14ac:dyDescent="0.3"/>
  <cols>
    <col min="2" max="2" width="20.109375" customWidth="1"/>
    <col min="3" max="3" width="15.77734375" customWidth="1"/>
    <col min="4" max="4" width="14.5546875" customWidth="1"/>
    <col min="6" max="6" width="14.109375" customWidth="1"/>
    <col min="7" max="7" width="11.77734375" customWidth="1"/>
    <col min="8" max="8" width="15.44140625" customWidth="1"/>
    <col min="10" max="10" width="14.44140625" customWidth="1"/>
    <col min="12" max="12" width="17.5546875" customWidth="1"/>
    <col min="14" max="14" width="15.44140625" customWidth="1"/>
  </cols>
  <sheetData>
    <row r="1" spans="1:17" x14ac:dyDescent="0.3">
      <c r="A1" s="70"/>
      <c r="B1" s="65" t="s">
        <v>100</v>
      </c>
      <c r="C1" s="66"/>
      <c r="D1" s="65"/>
      <c r="E1" s="67"/>
      <c r="F1" s="68"/>
      <c r="G1" s="69"/>
      <c r="H1" s="68"/>
      <c r="I1" s="69"/>
      <c r="J1" s="68"/>
      <c r="K1" s="69"/>
      <c r="L1" s="68"/>
      <c r="M1" s="69"/>
      <c r="N1" s="9"/>
      <c r="O1" s="69"/>
      <c r="P1" s="9"/>
      <c r="Q1" s="11"/>
    </row>
    <row r="2" spans="1:17" ht="120.45" x14ac:dyDescent="0.3">
      <c r="A2" s="56" t="s">
        <v>0</v>
      </c>
      <c r="B2" s="57" t="s">
        <v>1</v>
      </c>
      <c r="C2" s="58" t="s">
        <v>2</v>
      </c>
      <c r="D2" s="57" t="s">
        <v>3</v>
      </c>
      <c r="E2" s="59" t="s">
        <v>4</v>
      </c>
      <c r="F2" s="57" t="s">
        <v>85</v>
      </c>
      <c r="G2" s="60" t="s">
        <v>86</v>
      </c>
      <c r="H2" s="61" t="s">
        <v>87</v>
      </c>
      <c r="I2" s="60" t="s">
        <v>8</v>
      </c>
      <c r="J2" s="61" t="s">
        <v>11</v>
      </c>
      <c r="K2" s="60" t="s">
        <v>8</v>
      </c>
      <c r="L2" s="61" t="s">
        <v>88</v>
      </c>
      <c r="M2" s="60" t="s">
        <v>8</v>
      </c>
      <c r="N2" s="61" t="s">
        <v>13</v>
      </c>
      <c r="O2" s="60" t="s">
        <v>8</v>
      </c>
      <c r="P2" s="62" t="s">
        <v>89</v>
      </c>
      <c r="Q2" s="63" t="s">
        <v>8</v>
      </c>
    </row>
    <row r="3" spans="1:17" x14ac:dyDescent="0.3">
      <c r="A3" s="64">
        <v>1</v>
      </c>
      <c r="B3" s="65" t="s">
        <v>116</v>
      </c>
      <c r="C3" s="66" t="s">
        <v>135</v>
      </c>
      <c r="D3" s="65" t="s">
        <v>136</v>
      </c>
      <c r="E3" s="67">
        <f t="shared" ref="E3:E21" si="0">+F3+H3+J3+L3++O3+Q3</f>
        <v>72.8</v>
      </c>
      <c r="F3" s="68">
        <v>16.8</v>
      </c>
      <c r="G3" s="69">
        <f t="shared" ref="G3:G21" si="1">IF(F3&lt;10, 0, IF(F3&gt;10, F3, F3))</f>
        <v>16.8</v>
      </c>
      <c r="H3" s="68">
        <v>16</v>
      </c>
      <c r="I3" s="69">
        <f t="shared" ref="I3:I21" si="2">IF(H3&lt;=30, H3, IF(H3&gt;30, 30))</f>
        <v>16</v>
      </c>
      <c r="J3" s="68">
        <v>40</v>
      </c>
      <c r="K3" s="69">
        <f t="shared" ref="K3:K21" si="3">IF(J3&lt;=40, J3, IF(J3&gt;40, 40))</f>
        <v>40</v>
      </c>
      <c r="L3" s="68">
        <v>0</v>
      </c>
      <c r="M3" s="69">
        <f t="shared" ref="M3:M14" si="4">IF(L3&lt;=4, L3, IF(L3&gt;4, (L3-4)*2+4))</f>
        <v>0</v>
      </c>
      <c r="N3" s="9" t="s">
        <v>18</v>
      </c>
      <c r="O3" s="69" t="str">
        <f t="shared" ref="O3:O21" si="5">IF(N3="ΝΑΙ", "4", IF(N3="ΟΧΙ", "0",))</f>
        <v>0</v>
      </c>
      <c r="P3" s="9" t="s">
        <v>18</v>
      </c>
      <c r="Q3" s="11" t="str">
        <f t="shared" ref="Q3:Q21" si="6">IF(P3="ΝΑΙ", "2", IF(P3="ΟΧΙ", "0",))</f>
        <v>0</v>
      </c>
    </row>
    <row r="4" spans="1:17" x14ac:dyDescent="0.3">
      <c r="A4" s="64">
        <v>2</v>
      </c>
      <c r="B4" s="72" t="s">
        <v>104</v>
      </c>
      <c r="C4" s="72" t="s">
        <v>105</v>
      </c>
      <c r="D4" s="73" t="s">
        <v>106</v>
      </c>
      <c r="E4" s="74">
        <f t="shared" si="0"/>
        <v>71.8</v>
      </c>
      <c r="F4" s="75">
        <v>18.8</v>
      </c>
      <c r="G4" s="76">
        <f t="shared" si="1"/>
        <v>18.8</v>
      </c>
      <c r="H4" s="75">
        <v>30</v>
      </c>
      <c r="I4" s="76">
        <f t="shared" si="2"/>
        <v>30</v>
      </c>
      <c r="J4" s="75">
        <v>20</v>
      </c>
      <c r="K4" s="77">
        <f t="shared" si="3"/>
        <v>20</v>
      </c>
      <c r="L4" s="75">
        <v>1</v>
      </c>
      <c r="M4" s="76">
        <f t="shared" si="4"/>
        <v>1</v>
      </c>
      <c r="N4" s="78" t="s">
        <v>18</v>
      </c>
      <c r="O4" s="76" t="str">
        <f t="shared" si="5"/>
        <v>0</v>
      </c>
      <c r="P4" s="78" t="s">
        <v>27</v>
      </c>
      <c r="Q4" s="79" t="str">
        <f t="shared" si="6"/>
        <v>2</v>
      </c>
    </row>
    <row r="5" spans="1:17" x14ac:dyDescent="0.3">
      <c r="A5" s="64">
        <v>3</v>
      </c>
      <c r="B5" s="65" t="s">
        <v>107</v>
      </c>
      <c r="C5" s="66" t="s">
        <v>108</v>
      </c>
      <c r="D5" s="65" t="s">
        <v>109</v>
      </c>
      <c r="E5" s="67">
        <f t="shared" si="0"/>
        <v>71.099999999999994</v>
      </c>
      <c r="F5" s="68">
        <v>17.100000000000001</v>
      </c>
      <c r="G5" s="69">
        <f t="shared" si="1"/>
        <v>17.100000000000001</v>
      </c>
      <c r="H5" s="68">
        <v>30</v>
      </c>
      <c r="I5" s="69">
        <f t="shared" si="2"/>
        <v>30</v>
      </c>
      <c r="J5" s="68">
        <v>20</v>
      </c>
      <c r="K5" s="77">
        <f t="shared" si="3"/>
        <v>20</v>
      </c>
      <c r="L5" s="68">
        <v>0</v>
      </c>
      <c r="M5" s="69">
        <f t="shared" si="4"/>
        <v>0</v>
      </c>
      <c r="N5" s="9" t="s">
        <v>27</v>
      </c>
      <c r="O5" s="69" t="str">
        <f t="shared" si="5"/>
        <v>4</v>
      </c>
      <c r="P5" s="9" t="s">
        <v>18</v>
      </c>
      <c r="Q5" s="11" t="str">
        <f t="shared" si="6"/>
        <v>0</v>
      </c>
    </row>
    <row r="6" spans="1:17" x14ac:dyDescent="0.3">
      <c r="A6" s="64">
        <v>4</v>
      </c>
      <c r="B6" s="65" t="s">
        <v>110</v>
      </c>
      <c r="C6" s="66" t="s">
        <v>111</v>
      </c>
      <c r="D6" s="65" t="s">
        <v>112</v>
      </c>
      <c r="E6" s="67">
        <f t="shared" si="0"/>
        <v>70.7</v>
      </c>
      <c r="F6" s="68">
        <v>16.7</v>
      </c>
      <c r="G6" s="69">
        <f t="shared" si="1"/>
        <v>16.7</v>
      </c>
      <c r="H6" s="68">
        <v>30</v>
      </c>
      <c r="I6" s="69">
        <f t="shared" si="2"/>
        <v>30</v>
      </c>
      <c r="J6" s="80">
        <v>24</v>
      </c>
      <c r="K6" s="69">
        <f t="shared" si="3"/>
        <v>24</v>
      </c>
      <c r="L6" s="68">
        <v>0</v>
      </c>
      <c r="M6" s="69">
        <f t="shared" si="4"/>
        <v>0</v>
      </c>
      <c r="N6" s="9" t="s">
        <v>18</v>
      </c>
      <c r="O6" s="69" t="str">
        <f t="shared" si="5"/>
        <v>0</v>
      </c>
      <c r="P6" s="9" t="s">
        <v>18</v>
      </c>
      <c r="Q6" s="11" t="str">
        <f t="shared" si="6"/>
        <v>0</v>
      </c>
    </row>
    <row r="7" spans="1:17" x14ac:dyDescent="0.3">
      <c r="A7" s="64">
        <v>5</v>
      </c>
      <c r="B7" s="72" t="s">
        <v>113</v>
      </c>
      <c r="C7" s="72" t="s">
        <v>114</v>
      </c>
      <c r="D7" s="72" t="s">
        <v>115</v>
      </c>
      <c r="E7" s="81">
        <f t="shared" si="0"/>
        <v>70.3</v>
      </c>
      <c r="F7" s="80">
        <v>18.3</v>
      </c>
      <c r="G7" s="82">
        <f t="shared" si="1"/>
        <v>18.3</v>
      </c>
      <c r="H7" s="80">
        <v>30</v>
      </c>
      <c r="I7" s="82">
        <f t="shared" si="2"/>
        <v>30</v>
      </c>
      <c r="J7" s="80">
        <v>20</v>
      </c>
      <c r="K7" s="77">
        <f t="shared" si="3"/>
        <v>20</v>
      </c>
      <c r="L7" s="80">
        <v>2</v>
      </c>
      <c r="M7" s="82">
        <f t="shared" si="4"/>
        <v>2</v>
      </c>
      <c r="N7" s="78" t="s">
        <v>18</v>
      </c>
      <c r="O7" s="82" t="str">
        <f t="shared" si="5"/>
        <v>0</v>
      </c>
      <c r="P7" s="78" t="s">
        <v>18</v>
      </c>
      <c r="Q7" s="79" t="str">
        <f t="shared" si="6"/>
        <v>0</v>
      </c>
    </row>
    <row r="8" spans="1:17" x14ac:dyDescent="0.3">
      <c r="A8" s="64">
        <v>6</v>
      </c>
      <c r="B8" s="65" t="s">
        <v>116</v>
      </c>
      <c r="C8" s="66" t="s">
        <v>46</v>
      </c>
      <c r="D8" s="83" t="s">
        <v>117</v>
      </c>
      <c r="E8" s="84">
        <f t="shared" si="0"/>
        <v>70</v>
      </c>
      <c r="F8" s="85">
        <v>20</v>
      </c>
      <c r="G8" s="77">
        <f t="shared" si="1"/>
        <v>20</v>
      </c>
      <c r="H8" s="85">
        <v>30</v>
      </c>
      <c r="I8" s="77">
        <f t="shared" si="2"/>
        <v>30</v>
      </c>
      <c r="J8" s="85">
        <v>20</v>
      </c>
      <c r="K8" s="77">
        <f t="shared" si="3"/>
        <v>20</v>
      </c>
      <c r="L8" s="85">
        <v>0</v>
      </c>
      <c r="M8" s="77">
        <f t="shared" si="4"/>
        <v>0</v>
      </c>
      <c r="N8" s="9" t="s">
        <v>18</v>
      </c>
      <c r="O8" s="77" t="str">
        <f t="shared" si="5"/>
        <v>0</v>
      </c>
      <c r="P8" s="9" t="s">
        <v>18</v>
      </c>
      <c r="Q8" s="11" t="str">
        <f t="shared" si="6"/>
        <v>0</v>
      </c>
    </row>
    <row r="9" spans="1:17" x14ac:dyDescent="0.3">
      <c r="A9" s="64">
        <v>7</v>
      </c>
      <c r="B9" s="65" t="s">
        <v>118</v>
      </c>
      <c r="C9" s="66" t="s">
        <v>49</v>
      </c>
      <c r="D9" s="65" t="s">
        <v>119</v>
      </c>
      <c r="E9" s="67">
        <f t="shared" si="0"/>
        <v>69.8</v>
      </c>
      <c r="F9" s="68">
        <v>19.8</v>
      </c>
      <c r="G9" s="69">
        <f t="shared" si="1"/>
        <v>19.8</v>
      </c>
      <c r="H9" s="68">
        <v>30</v>
      </c>
      <c r="I9" s="69">
        <f t="shared" si="2"/>
        <v>30</v>
      </c>
      <c r="J9" s="80">
        <v>20</v>
      </c>
      <c r="K9" s="77">
        <f t="shared" si="3"/>
        <v>20</v>
      </c>
      <c r="L9" s="68">
        <v>0</v>
      </c>
      <c r="M9" s="69">
        <f t="shared" si="4"/>
        <v>0</v>
      </c>
      <c r="N9" s="9" t="s">
        <v>18</v>
      </c>
      <c r="O9" s="69" t="str">
        <f t="shared" si="5"/>
        <v>0</v>
      </c>
      <c r="P9" s="9" t="s">
        <v>18</v>
      </c>
      <c r="Q9" s="11" t="str">
        <f t="shared" si="6"/>
        <v>0</v>
      </c>
    </row>
    <row r="10" spans="1:17" x14ac:dyDescent="0.3">
      <c r="A10" s="64">
        <v>8</v>
      </c>
      <c r="B10" s="65" t="s">
        <v>120</v>
      </c>
      <c r="C10" s="66" t="s">
        <v>38</v>
      </c>
      <c r="D10" s="65" t="s">
        <v>121</v>
      </c>
      <c r="E10" s="67">
        <f t="shared" si="0"/>
        <v>69.2</v>
      </c>
      <c r="F10" s="68">
        <v>17.2</v>
      </c>
      <c r="G10" s="69">
        <f t="shared" si="1"/>
        <v>17.2</v>
      </c>
      <c r="H10" s="68">
        <v>30</v>
      </c>
      <c r="I10" s="69">
        <f t="shared" si="2"/>
        <v>30</v>
      </c>
      <c r="J10" s="68">
        <v>22</v>
      </c>
      <c r="K10" s="69">
        <f t="shared" si="3"/>
        <v>22</v>
      </c>
      <c r="L10" s="68">
        <v>0</v>
      </c>
      <c r="M10" s="69">
        <f t="shared" si="4"/>
        <v>0</v>
      </c>
      <c r="N10" s="9" t="s">
        <v>18</v>
      </c>
      <c r="O10" s="69" t="str">
        <f t="shared" si="5"/>
        <v>0</v>
      </c>
      <c r="P10" s="9" t="s">
        <v>18</v>
      </c>
      <c r="Q10" s="11" t="str">
        <f t="shared" si="6"/>
        <v>0</v>
      </c>
    </row>
    <row r="11" spans="1:17" x14ac:dyDescent="0.3">
      <c r="A11" s="64">
        <v>9</v>
      </c>
      <c r="B11" s="65" t="s">
        <v>122</v>
      </c>
      <c r="C11" s="66" t="s">
        <v>49</v>
      </c>
      <c r="D11" s="65" t="s">
        <v>123</v>
      </c>
      <c r="E11" s="67">
        <f t="shared" si="0"/>
        <v>68.900000000000006</v>
      </c>
      <c r="F11" s="68">
        <v>16.899999999999999</v>
      </c>
      <c r="G11" s="69">
        <f t="shared" si="1"/>
        <v>16.899999999999999</v>
      </c>
      <c r="H11" s="68">
        <v>30</v>
      </c>
      <c r="I11" s="69">
        <f t="shared" si="2"/>
        <v>30</v>
      </c>
      <c r="J11" s="68">
        <v>20</v>
      </c>
      <c r="K11" s="69">
        <f t="shared" si="3"/>
        <v>20</v>
      </c>
      <c r="L11" s="68">
        <v>2</v>
      </c>
      <c r="M11" s="69">
        <f t="shared" si="4"/>
        <v>2</v>
      </c>
      <c r="N11" s="9" t="s">
        <v>18</v>
      </c>
      <c r="O11" s="69" t="str">
        <f t="shared" si="5"/>
        <v>0</v>
      </c>
      <c r="P11" s="9" t="s">
        <v>18</v>
      </c>
      <c r="Q11" s="11" t="str">
        <f t="shared" si="6"/>
        <v>0</v>
      </c>
    </row>
    <row r="12" spans="1:17" x14ac:dyDescent="0.3">
      <c r="A12" s="64">
        <v>10</v>
      </c>
      <c r="B12" s="86" t="s">
        <v>124</v>
      </c>
      <c r="C12" s="87" t="s">
        <v>46</v>
      </c>
      <c r="D12" s="86" t="s">
        <v>125</v>
      </c>
      <c r="E12" s="81">
        <f t="shared" si="0"/>
        <v>68.8</v>
      </c>
      <c r="F12" s="80">
        <v>14.8</v>
      </c>
      <c r="G12" s="82">
        <f t="shared" si="1"/>
        <v>14.8</v>
      </c>
      <c r="H12" s="80">
        <v>30</v>
      </c>
      <c r="I12" s="82">
        <f t="shared" si="2"/>
        <v>30</v>
      </c>
      <c r="J12" s="80">
        <v>24</v>
      </c>
      <c r="K12" s="69">
        <f t="shared" si="3"/>
        <v>24</v>
      </c>
      <c r="L12" s="80">
        <v>0</v>
      </c>
      <c r="M12" s="82">
        <f t="shared" si="4"/>
        <v>0</v>
      </c>
      <c r="N12" s="78" t="s">
        <v>18</v>
      </c>
      <c r="O12" s="82" t="str">
        <f t="shared" si="5"/>
        <v>0</v>
      </c>
      <c r="P12" s="78" t="s">
        <v>18</v>
      </c>
      <c r="Q12" s="79" t="str">
        <f t="shared" si="6"/>
        <v>0</v>
      </c>
    </row>
    <row r="13" spans="1:17" x14ac:dyDescent="0.3">
      <c r="A13" s="64">
        <v>11</v>
      </c>
      <c r="B13" s="71" t="s">
        <v>101</v>
      </c>
      <c r="C13" s="66" t="s">
        <v>102</v>
      </c>
      <c r="D13" s="65" t="s">
        <v>103</v>
      </c>
      <c r="E13" s="67">
        <f t="shared" si="0"/>
        <v>67.8</v>
      </c>
      <c r="F13" s="68">
        <v>19.8</v>
      </c>
      <c r="G13" s="69">
        <f t="shared" si="1"/>
        <v>19.8</v>
      </c>
      <c r="H13" s="68">
        <v>8</v>
      </c>
      <c r="I13" s="69">
        <f t="shared" si="2"/>
        <v>8</v>
      </c>
      <c r="J13" s="68">
        <v>40</v>
      </c>
      <c r="K13" s="69">
        <f t="shared" si="3"/>
        <v>40</v>
      </c>
      <c r="L13" s="68">
        <v>0</v>
      </c>
      <c r="M13" s="69">
        <f t="shared" si="4"/>
        <v>0</v>
      </c>
      <c r="N13" s="9" t="s">
        <v>18</v>
      </c>
      <c r="O13" s="69" t="str">
        <f t="shared" si="5"/>
        <v>0</v>
      </c>
      <c r="P13" s="9" t="s">
        <v>18</v>
      </c>
      <c r="Q13" s="11" t="str">
        <f t="shared" si="6"/>
        <v>0</v>
      </c>
    </row>
    <row r="14" spans="1:17" x14ac:dyDescent="0.3">
      <c r="A14" s="64">
        <v>12</v>
      </c>
      <c r="B14" s="86" t="s">
        <v>126</v>
      </c>
      <c r="C14" s="87" t="s">
        <v>127</v>
      </c>
      <c r="D14" s="86" t="s">
        <v>128</v>
      </c>
      <c r="E14" s="81">
        <f t="shared" si="0"/>
        <v>67.5</v>
      </c>
      <c r="F14" s="80">
        <v>11.5</v>
      </c>
      <c r="G14" s="82">
        <f t="shared" si="1"/>
        <v>11.5</v>
      </c>
      <c r="H14" s="80">
        <v>30</v>
      </c>
      <c r="I14" s="82">
        <f t="shared" si="2"/>
        <v>30</v>
      </c>
      <c r="J14" s="80">
        <v>26</v>
      </c>
      <c r="K14" s="69">
        <f t="shared" si="3"/>
        <v>26</v>
      </c>
      <c r="L14" s="80">
        <v>0</v>
      </c>
      <c r="M14" s="82">
        <f t="shared" si="4"/>
        <v>0</v>
      </c>
      <c r="N14" s="78" t="s">
        <v>18</v>
      </c>
      <c r="O14" s="82" t="str">
        <f t="shared" si="5"/>
        <v>0</v>
      </c>
      <c r="P14" s="78" t="s">
        <v>18</v>
      </c>
      <c r="Q14" s="79" t="str">
        <f t="shared" si="6"/>
        <v>0</v>
      </c>
    </row>
    <row r="15" spans="1:17" x14ac:dyDescent="0.3">
      <c r="A15" s="64">
        <v>13</v>
      </c>
      <c r="B15" s="88" t="s">
        <v>129</v>
      </c>
      <c r="C15" s="88" t="s">
        <v>52</v>
      </c>
      <c r="D15" s="89" t="s">
        <v>130</v>
      </c>
      <c r="E15" s="67">
        <f t="shared" si="0"/>
        <v>67.3</v>
      </c>
      <c r="F15" s="83">
        <v>13.3</v>
      </c>
      <c r="G15" s="69">
        <f t="shared" si="1"/>
        <v>13.3</v>
      </c>
      <c r="H15" s="83">
        <v>30</v>
      </c>
      <c r="I15" s="69">
        <f t="shared" si="2"/>
        <v>30</v>
      </c>
      <c r="J15" s="83">
        <v>22</v>
      </c>
      <c r="K15" s="69">
        <f t="shared" si="3"/>
        <v>22</v>
      </c>
      <c r="L15" s="83">
        <v>2</v>
      </c>
      <c r="M15" s="83">
        <v>2</v>
      </c>
      <c r="N15" s="9" t="s">
        <v>18</v>
      </c>
      <c r="O15" s="69" t="str">
        <f t="shared" si="5"/>
        <v>0</v>
      </c>
      <c r="P15" s="9" t="s">
        <v>18</v>
      </c>
      <c r="Q15" s="11" t="str">
        <f t="shared" si="6"/>
        <v>0</v>
      </c>
    </row>
    <row r="16" spans="1:17" x14ac:dyDescent="0.3">
      <c r="A16" s="64">
        <v>14</v>
      </c>
      <c r="B16" s="65" t="s">
        <v>131</v>
      </c>
      <c r="C16" s="66" t="s">
        <v>25</v>
      </c>
      <c r="D16" s="65" t="s">
        <v>132</v>
      </c>
      <c r="E16" s="67">
        <f t="shared" si="0"/>
        <v>66.2</v>
      </c>
      <c r="F16" s="68">
        <v>16.2</v>
      </c>
      <c r="G16" s="69">
        <f t="shared" si="1"/>
        <v>16.2</v>
      </c>
      <c r="H16" s="68">
        <v>30</v>
      </c>
      <c r="I16" s="69">
        <f t="shared" si="2"/>
        <v>30</v>
      </c>
      <c r="J16" s="68">
        <v>20</v>
      </c>
      <c r="K16" s="69">
        <f t="shared" si="3"/>
        <v>20</v>
      </c>
      <c r="L16" s="68">
        <v>0</v>
      </c>
      <c r="M16" s="69">
        <f t="shared" ref="M16:M21" si="7">IF(L16&lt;=4, L16, IF(L16&gt;4, (L16-4)*2+4))</f>
        <v>0</v>
      </c>
      <c r="N16" s="9" t="s">
        <v>18</v>
      </c>
      <c r="O16" s="69" t="str">
        <f t="shared" si="5"/>
        <v>0</v>
      </c>
      <c r="P16" s="9" t="s">
        <v>18</v>
      </c>
      <c r="Q16" s="11" t="str">
        <f t="shared" si="6"/>
        <v>0</v>
      </c>
    </row>
    <row r="17" spans="1:17" x14ac:dyDescent="0.3">
      <c r="A17" s="64">
        <v>15</v>
      </c>
      <c r="B17" s="86" t="s">
        <v>133</v>
      </c>
      <c r="C17" s="87" t="s">
        <v>38</v>
      </c>
      <c r="D17" s="86" t="s">
        <v>134</v>
      </c>
      <c r="E17" s="81">
        <f t="shared" si="0"/>
        <v>63.1</v>
      </c>
      <c r="F17" s="80">
        <v>13.1</v>
      </c>
      <c r="G17" s="82">
        <f t="shared" si="1"/>
        <v>13.1</v>
      </c>
      <c r="H17" s="80">
        <v>30</v>
      </c>
      <c r="I17" s="82">
        <f t="shared" si="2"/>
        <v>30</v>
      </c>
      <c r="J17" s="80">
        <v>20</v>
      </c>
      <c r="K17" s="69">
        <f t="shared" si="3"/>
        <v>20</v>
      </c>
      <c r="L17" s="80">
        <v>0</v>
      </c>
      <c r="M17" s="82">
        <f t="shared" si="7"/>
        <v>0</v>
      </c>
      <c r="N17" s="78" t="s">
        <v>18</v>
      </c>
      <c r="O17" s="82" t="str">
        <f t="shared" si="5"/>
        <v>0</v>
      </c>
      <c r="P17" s="78" t="s">
        <v>18</v>
      </c>
      <c r="Q17" s="79" t="str">
        <f t="shared" si="6"/>
        <v>0</v>
      </c>
    </row>
    <row r="18" spans="1:17" x14ac:dyDescent="0.3">
      <c r="A18" s="64">
        <v>16</v>
      </c>
      <c r="B18" s="65" t="s">
        <v>137</v>
      </c>
      <c r="C18" s="66" t="s">
        <v>91</v>
      </c>
      <c r="D18" s="65" t="s">
        <v>138</v>
      </c>
      <c r="E18" s="67">
        <f t="shared" si="0"/>
        <v>59.4</v>
      </c>
      <c r="F18" s="68">
        <v>19.399999999999999</v>
      </c>
      <c r="G18" s="69">
        <f t="shared" si="1"/>
        <v>19.399999999999999</v>
      </c>
      <c r="H18" s="68">
        <v>0</v>
      </c>
      <c r="I18" s="69">
        <f t="shared" si="2"/>
        <v>0</v>
      </c>
      <c r="J18" s="68">
        <v>38</v>
      </c>
      <c r="K18" s="69">
        <f t="shared" si="3"/>
        <v>38</v>
      </c>
      <c r="L18" s="68">
        <v>0</v>
      </c>
      <c r="M18" s="69">
        <f t="shared" si="7"/>
        <v>0</v>
      </c>
      <c r="N18" s="9" t="s">
        <v>18</v>
      </c>
      <c r="O18" s="69" t="str">
        <f t="shared" si="5"/>
        <v>0</v>
      </c>
      <c r="P18" s="9" t="s">
        <v>27</v>
      </c>
      <c r="Q18" s="11" t="str">
        <f t="shared" si="6"/>
        <v>2</v>
      </c>
    </row>
    <row r="19" spans="1:17" x14ac:dyDescent="0.3">
      <c r="A19" s="64">
        <v>17</v>
      </c>
      <c r="B19" s="65" t="s">
        <v>139</v>
      </c>
      <c r="C19" s="66" t="s">
        <v>140</v>
      </c>
      <c r="D19" s="65" t="s">
        <v>141</v>
      </c>
      <c r="E19" s="67">
        <f t="shared" si="0"/>
        <v>43.1</v>
      </c>
      <c r="F19" s="68">
        <v>19.100000000000001</v>
      </c>
      <c r="G19" s="69">
        <f t="shared" si="1"/>
        <v>19.100000000000001</v>
      </c>
      <c r="H19" s="68">
        <v>0</v>
      </c>
      <c r="I19" s="69">
        <f t="shared" si="2"/>
        <v>0</v>
      </c>
      <c r="J19" s="68">
        <v>24</v>
      </c>
      <c r="K19" s="69">
        <f t="shared" si="3"/>
        <v>24</v>
      </c>
      <c r="L19" s="68">
        <v>0</v>
      </c>
      <c r="M19" s="69">
        <f t="shared" si="7"/>
        <v>0</v>
      </c>
      <c r="N19" s="9" t="s">
        <v>18</v>
      </c>
      <c r="O19" s="69" t="str">
        <f t="shared" si="5"/>
        <v>0</v>
      </c>
      <c r="P19" s="9" t="s">
        <v>18</v>
      </c>
      <c r="Q19" s="11" t="str">
        <f t="shared" si="6"/>
        <v>0</v>
      </c>
    </row>
    <row r="20" spans="1:17" x14ac:dyDescent="0.3">
      <c r="A20" s="64">
        <v>18</v>
      </c>
      <c r="B20" s="65" t="s">
        <v>142</v>
      </c>
      <c r="C20" s="66" t="s">
        <v>108</v>
      </c>
      <c r="D20" s="65" t="s">
        <v>143</v>
      </c>
      <c r="E20" s="67">
        <f t="shared" si="0"/>
        <v>39.700000000000003</v>
      </c>
      <c r="F20" s="68">
        <v>11.7</v>
      </c>
      <c r="G20" s="69">
        <f t="shared" si="1"/>
        <v>11.7</v>
      </c>
      <c r="H20" s="68">
        <v>0</v>
      </c>
      <c r="I20" s="69">
        <f t="shared" si="2"/>
        <v>0</v>
      </c>
      <c r="J20" s="68">
        <v>26</v>
      </c>
      <c r="K20" s="69">
        <f t="shared" si="3"/>
        <v>26</v>
      </c>
      <c r="L20" s="68">
        <v>0</v>
      </c>
      <c r="M20" s="69">
        <f t="shared" si="7"/>
        <v>0</v>
      </c>
      <c r="N20" s="9" t="s">
        <v>18</v>
      </c>
      <c r="O20" s="69" t="str">
        <f t="shared" si="5"/>
        <v>0</v>
      </c>
      <c r="P20" s="9" t="s">
        <v>27</v>
      </c>
      <c r="Q20" s="11" t="str">
        <f t="shared" si="6"/>
        <v>2</v>
      </c>
    </row>
    <row r="21" spans="1:17" x14ac:dyDescent="0.3">
      <c r="A21" s="64">
        <v>19</v>
      </c>
      <c r="B21" s="65" t="s">
        <v>144</v>
      </c>
      <c r="C21" s="66" t="s">
        <v>140</v>
      </c>
      <c r="D21" s="65" t="s">
        <v>145</v>
      </c>
      <c r="E21" s="67">
        <f t="shared" si="0"/>
        <v>35.1</v>
      </c>
      <c r="F21" s="68">
        <v>15.1</v>
      </c>
      <c r="G21" s="69">
        <f t="shared" si="1"/>
        <v>15.1</v>
      </c>
      <c r="H21" s="68">
        <v>0</v>
      </c>
      <c r="I21" s="69">
        <f t="shared" si="2"/>
        <v>0</v>
      </c>
      <c r="J21" s="68">
        <v>20</v>
      </c>
      <c r="K21" s="69">
        <f t="shared" si="3"/>
        <v>20</v>
      </c>
      <c r="L21" s="68">
        <v>0</v>
      </c>
      <c r="M21" s="69">
        <f t="shared" si="7"/>
        <v>0</v>
      </c>
      <c r="N21" s="9" t="s">
        <v>18</v>
      </c>
      <c r="O21" s="69" t="str">
        <f t="shared" si="5"/>
        <v>0</v>
      </c>
      <c r="P21" s="9" t="s">
        <v>18</v>
      </c>
      <c r="Q21" s="11" t="str">
        <f t="shared" si="6"/>
        <v>0</v>
      </c>
    </row>
  </sheetData>
  <sortState xmlns:xlrd2="http://schemas.microsoft.com/office/spreadsheetml/2017/richdata2" ref="A3:Q21">
    <sortCondition descending="1" ref="E3:E21"/>
  </sortState>
  <dataValidations count="1">
    <dataValidation type="list" allowBlank="1" showErrorMessage="1" sqref="N1 P1 P3:P21 N3:N21" xr:uid="{A9364B3D-799B-41E5-9DD2-03D861534F07}">
      <formula1>"ΝΑΙ,ΟΧΙ"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Φύλλα εργασίας</vt:lpstr>
      </vt:variant>
      <vt:variant>
        <vt:i4>12</vt:i4>
      </vt:variant>
    </vt:vector>
  </HeadingPairs>
  <TitlesOfParts>
    <vt:vector size="12" baseType="lpstr">
      <vt:lpstr>ΠΕ ΙΑΤΡΟΣ ΠΑΘΟΛΟΓΟΣ </vt:lpstr>
      <vt:lpstr>ΤΕ ΕΠΙΣΚΕΠΤΩΝ ΥΓΕΙΑΣ ΕΠΙΤ.</vt:lpstr>
      <vt:lpstr>ΤΕ ΕΠΙΣΚΕΠΤΩΝ ΥΓΕΙΑΣ ΑΠΟΡ. </vt:lpstr>
      <vt:lpstr>ΠΕ ΔΙΟΙΚ.ΕΠΙΤΥΧΟΝΤΕΣ </vt:lpstr>
      <vt:lpstr>ΠΕ ΔΙΟΙΚ. ΕΠΙΛΑΧ. </vt:lpstr>
      <vt:lpstr>ΠΕ ΔΙΟΙΚ. ΑΠΟΡΡΙΠΤΕΟΙ </vt:lpstr>
      <vt:lpstr>ΔΕ ΑΠΟΡΡΙΠΤΕΟΙ </vt:lpstr>
      <vt:lpstr>ΔΕ ΕΠΙΤΥΧΟΝΤΕΣ </vt:lpstr>
      <vt:lpstr>ΔΕ ΕΠΙΛΑΧΟΝΤΕΣ </vt:lpstr>
      <vt:lpstr>ΠΕ ΦΑΡΜ. ΕΠΙΤ</vt:lpstr>
      <vt:lpstr>ΠΕ ΦΑΡΜ. ΕΠΙΛ.</vt:lpstr>
      <vt:lpstr>ΠΕ ΦΑΡΜ. ΑΠΟΡ.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Argian Martos</cp:lastModifiedBy>
  <dcterms:created xsi:type="dcterms:W3CDTF">2025-11-12T11:58:32Z</dcterms:created>
  <dcterms:modified xsi:type="dcterms:W3CDTF">2025-11-13T10:15:39Z</dcterms:modified>
</cp:coreProperties>
</file>